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\\10.100.62.45\estadistica\publicacion\archivos_para_subir\2024\02_FEB\Terminados para revisión\"/>
    </mc:Choice>
  </mc:AlternateContent>
  <xr:revisionPtr revIDLastSave="0" documentId="13_ncr:1_{3AC56570-80FA-4991-9C32-1A1B4AC4F82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mportaciones intervalo DAI" sheetId="1" r:id="rId1"/>
    <sheet name="Consolidado" sheetId="2" state="hidden" r:id="rId2"/>
  </sheets>
  <definedNames>
    <definedName name="_xlnm.Print_Area" localSheetId="1">Consolidado!$C$4:$P$177</definedName>
    <definedName name="_xlnm.Print_Area" localSheetId="0">'Importaciones intervalo DAI'!$B$4:$O$20</definedName>
    <definedName name="Consulta_desde_MS_Access_Database" localSheetId="1">Consolidado!#REF!</definedName>
    <definedName name="Consulta_desde_MS_Access_Database" localSheetId="0">'Importaciones intervalo DAI'!#REF!</definedName>
    <definedName name="Consulta_desde_MS_Access_Database_1" localSheetId="1">Consolidado!#REF!</definedName>
    <definedName name="Consulta_desde_MS_Access_Database_1" localSheetId="0">'Importaciones intervalo DAI'!#REF!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76" i="2" l="1"/>
  <c r="B277" i="2"/>
  <c r="B278" i="2"/>
  <c r="B279" i="2"/>
  <c r="B280" i="2"/>
  <c r="B281" i="2"/>
  <c r="B282" i="2"/>
  <c r="B283" i="2"/>
  <c r="B284" i="2"/>
  <c r="B275" i="2"/>
  <c r="K3" i="1" l="1"/>
  <c r="B262" i="2" l="1"/>
  <c r="B263" i="2"/>
  <c r="B264" i="2"/>
  <c r="B265" i="2"/>
  <c r="B266" i="2"/>
  <c r="B267" i="2"/>
  <c r="B268" i="2"/>
  <c r="B269" i="2"/>
  <c r="B270" i="2"/>
  <c r="B261" i="2"/>
  <c r="B248" i="2"/>
  <c r="B249" i="2"/>
  <c r="B250" i="2"/>
  <c r="B251" i="2"/>
  <c r="B252" i="2"/>
  <c r="B253" i="2"/>
  <c r="B254" i="2"/>
  <c r="B255" i="2"/>
  <c r="B256" i="2"/>
  <c r="B247" i="2"/>
  <c r="P162" i="2" l="1"/>
  <c r="O162" i="2"/>
  <c r="N162" i="2"/>
  <c r="M162" i="2"/>
  <c r="L162" i="2"/>
  <c r="K162" i="2"/>
  <c r="J162" i="2"/>
  <c r="I162" i="2"/>
  <c r="H162" i="2"/>
  <c r="G162" i="2"/>
  <c r="F162" i="2"/>
  <c r="E162" i="2"/>
  <c r="P176" i="2"/>
  <c r="O176" i="2"/>
  <c r="N176" i="2"/>
  <c r="M176" i="2"/>
  <c r="L176" i="2"/>
  <c r="K176" i="2"/>
  <c r="J176" i="2"/>
  <c r="I176" i="2"/>
  <c r="H176" i="2"/>
  <c r="G176" i="2"/>
  <c r="F176" i="2"/>
  <c r="E176" i="2"/>
  <c r="D176" i="2" l="1"/>
  <c r="D162" i="2"/>
  <c r="B234" i="2" l="1"/>
  <c r="B235" i="2"/>
  <c r="B236" i="2"/>
  <c r="B237" i="2"/>
  <c r="B238" i="2"/>
  <c r="B239" i="2"/>
  <c r="B240" i="2"/>
  <c r="B241" i="2"/>
  <c r="B242" i="2"/>
  <c r="B233" i="2"/>
  <c r="B228" i="2"/>
  <c r="B227" i="2" l="1"/>
  <c r="B226" i="2"/>
  <c r="B225" i="2"/>
  <c r="B224" i="2"/>
  <c r="B223" i="2"/>
  <c r="B222" i="2"/>
  <c r="B221" i="2"/>
  <c r="B220" i="2"/>
  <c r="B219" i="2"/>
  <c r="B214" i="2" l="1"/>
  <c r="B213" i="2"/>
  <c r="B212" i="2"/>
  <c r="B211" i="2"/>
  <c r="B210" i="2"/>
  <c r="B209" i="2"/>
  <c r="B208" i="2"/>
  <c r="B207" i="2"/>
  <c r="B206" i="2"/>
  <c r="B205" i="2"/>
  <c r="G190" i="2" l="1"/>
  <c r="F190" i="2" l="1"/>
  <c r="H190" i="2" l="1"/>
  <c r="I190" i="2" l="1"/>
  <c r="L190" i="2" l="1"/>
  <c r="M190" i="2" l="1"/>
  <c r="N190" i="2" l="1"/>
  <c r="O190" i="2" l="1"/>
  <c r="E190" i="2" l="1"/>
  <c r="K190" i="2" l="1"/>
  <c r="P190" i="2"/>
  <c r="J190" i="2" l="1"/>
  <c r="D190" i="2" l="1"/>
  <c r="D221" i="2" l="1"/>
  <c r="D226" i="2"/>
  <c r="D224" i="2"/>
  <c r="D222" i="2"/>
  <c r="D228" i="2"/>
  <c r="D227" i="2"/>
  <c r="D220" i="2"/>
  <c r="D225" i="2"/>
  <c r="D223" i="2"/>
  <c r="L218" i="2" l="1"/>
  <c r="N218" i="2"/>
  <c r="E218" i="2"/>
  <c r="G218" i="2"/>
  <c r="H218" i="2"/>
  <c r="M218" i="2"/>
  <c r="O218" i="2"/>
  <c r="K218" i="2"/>
  <c r="P218" i="2"/>
  <c r="I218" i="2"/>
  <c r="F218" i="2"/>
  <c r="J218" i="2"/>
  <c r="D219" i="2" l="1"/>
  <c r="D218" i="2"/>
  <c r="O10" i="1" l="1"/>
  <c r="O16" i="1"/>
  <c r="O15" i="1"/>
  <c r="O11" i="1"/>
  <c r="O8" i="1"/>
  <c r="O13" i="1"/>
  <c r="O12" i="1"/>
  <c r="O9" i="1"/>
  <c r="O14" i="1"/>
  <c r="P246" i="2" l="1"/>
  <c r="O6" i="1" s="1"/>
  <c r="O7" i="1"/>
  <c r="M11" i="1"/>
  <c r="M9" i="1"/>
  <c r="M15" i="1"/>
  <c r="M13" i="1"/>
  <c r="M10" i="1"/>
  <c r="M16" i="1"/>
  <c r="M12" i="1"/>
  <c r="M14" i="1"/>
  <c r="M8" i="1"/>
  <c r="N10" i="1"/>
  <c r="N9" i="1"/>
  <c r="N16" i="1"/>
  <c r="N13" i="1"/>
  <c r="N15" i="1"/>
  <c r="N11" i="1"/>
  <c r="N14" i="1"/>
  <c r="N12" i="1"/>
  <c r="N8" i="1" l="1"/>
  <c r="L15" i="1"/>
  <c r="L14" i="1"/>
  <c r="L12" i="1"/>
  <c r="L10" i="1"/>
  <c r="L9" i="1"/>
  <c r="L16" i="1"/>
  <c r="L13" i="1"/>
  <c r="L11" i="1"/>
  <c r="F14" i="1"/>
  <c r="F10" i="1"/>
  <c r="F15" i="1"/>
  <c r="F9" i="1"/>
  <c r="F12" i="1"/>
  <c r="F13" i="1"/>
  <c r="F11" i="1"/>
  <c r="F16" i="1"/>
  <c r="E10" i="1"/>
  <c r="E12" i="1"/>
  <c r="E13" i="1"/>
  <c r="E16" i="1"/>
  <c r="E11" i="1"/>
  <c r="E15" i="1"/>
  <c r="E14" i="1"/>
  <c r="E9" i="1"/>
  <c r="K14" i="1"/>
  <c r="K9" i="1"/>
  <c r="K15" i="1"/>
  <c r="K10" i="1"/>
  <c r="K12" i="1"/>
  <c r="K16" i="1"/>
  <c r="K11" i="1"/>
  <c r="K13" i="1"/>
  <c r="H15" i="1"/>
  <c r="H12" i="1"/>
  <c r="H10" i="1"/>
  <c r="H14" i="1"/>
  <c r="H11" i="1"/>
  <c r="H13" i="1"/>
  <c r="H16" i="1"/>
  <c r="J16" i="1"/>
  <c r="J14" i="1"/>
  <c r="J11" i="1"/>
  <c r="J10" i="1"/>
  <c r="J9" i="1"/>
  <c r="J8" i="1"/>
  <c r="J13" i="1"/>
  <c r="J12" i="1"/>
  <c r="J15" i="1"/>
  <c r="I10" i="1"/>
  <c r="I16" i="1"/>
  <c r="I15" i="1"/>
  <c r="I11" i="1"/>
  <c r="I14" i="1"/>
  <c r="I9" i="1"/>
  <c r="I12" i="1"/>
  <c r="I13" i="1"/>
  <c r="G16" i="1"/>
  <c r="G9" i="1"/>
  <c r="G13" i="1"/>
  <c r="G15" i="1"/>
  <c r="G11" i="1"/>
  <c r="G10" i="1"/>
  <c r="G14" i="1"/>
  <c r="G12" i="1"/>
  <c r="K8" i="1" l="1"/>
  <c r="I8" i="1"/>
  <c r="H9" i="1"/>
  <c r="L8" i="1"/>
  <c r="G246" i="2" l="1"/>
  <c r="I246" i="2"/>
  <c r="J7" i="1"/>
  <c r="K246" i="2"/>
  <c r="J6" i="1" s="1"/>
  <c r="H246" i="2"/>
  <c r="M7" i="1"/>
  <c r="N246" i="2"/>
  <c r="M6" i="1" s="1"/>
  <c r="F246" i="2"/>
  <c r="N7" i="1"/>
  <c r="O246" i="2"/>
  <c r="N6" i="1" s="1"/>
  <c r="D251" i="2" l="1"/>
  <c r="D253" i="2"/>
  <c r="D252" i="2"/>
  <c r="D255" i="2"/>
  <c r="E246" i="2"/>
  <c r="D7" i="1"/>
  <c r="D247" i="2"/>
  <c r="L246" i="2"/>
  <c r="K6" i="1" s="1"/>
  <c r="K7" i="1"/>
  <c r="D254" i="2"/>
  <c r="D249" i="2"/>
  <c r="D248" i="2"/>
  <c r="J246" i="2"/>
  <c r="I6" i="1" s="1"/>
  <c r="I7" i="1"/>
  <c r="M246" i="2"/>
  <c r="L6" i="1" s="1"/>
  <c r="L7" i="1"/>
  <c r="D256" i="2"/>
  <c r="D250" i="2"/>
  <c r="D246" i="2" l="1"/>
  <c r="D8" i="1" l="1"/>
  <c r="H8" i="1"/>
  <c r="H7" i="1"/>
  <c r="F8" i="1"/>
  <c r="G8" i="1"/>
  <c r="E8" i="1"/>
  <c r="E7" i="1"/>
  <c r="C8" i="1" l="1"/>
  <c r="G6" i="1"/>
  <c r="G7" i="1"/>
  <c r="D9" i="1"/>
  <c r="C9" i="1" s="1"/>
  <c r="F6" i="1"/>
  <c r="F7" i="1"/>
  <c r="C7" i="1" s="1"/>
  <c r="D11" i="1"/>
  <c r="C11" i="1" s="1"/>
  <c r="D14" i="1"/>
  <c r="C14" i="1" s="1"/>
  <c r="D15" i="1"/>
  <c r="C15" i="1" s="1"/>
  <c r="D13" i="1"/>
  <c r="C13" i="1" s="1"/>
  <c r="D10" i="1"/>
  <c r="C10" i="1" s="1"/>
  <c r="D16" i="1"/>
  <c r="C16" i="1" s="1"/>
  <c r="D12" i="1"/>
  <c r="C12" i="1" s="1"/>
  <c r="E6" i="1"/>
  <c r="H6" i="1"/>
  <c r="D6" i="1" l="1"/>
  <c r="C6" i="1" s="1"/>
</calcChain>
</file>

<file path=xl/sharedStrings.xml><?xml version="1.0" encoding="utf-8"?>
<sst xmlns="http://schemas.openxmlformats.org/spreadsheetml/2006/main" count="704" uniqueCount="221">
  <si>
    <t>Intervalo DAI</t>
  </si>
  <si>
    <t>Total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</si>
  <si>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</si>
  <si>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</si>
  <si>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</si>
  <si>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</si>
  <si>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</si>
  <si>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</si>
  <si>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</si>
  <si>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</si>
  <si>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</si>
  <si>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</si>
  <si>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</si>
  <si>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</si>
  <si>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</si>
  <si>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0 a 5</t>
  </si>
  <si>
    <t>5 a 10</t>
  </si>
  <si>
    <t>10 a 15</t>
  </si>
  <si>
    <t>15 a 20</t>
  </si>
  <si>
    <t>20 a 25</t>
  </si>
  <si>
    <t>25 a 30</t>
  </si>
  <si>
    <t>30 a 35</t>
  </si>
  <si>
    <t>35 a 40</t>
  </si>
  <si>
    <t>Mayor de 40</t>
  </si>
  <si>
    <t>1. El intervalo es abierto en limite inferior y cerrado en el limite superior.</t>
  </si>
  <si>
    <t>Nota: pueden existir diferencias por redondeo.</t>
  </si>
  <si>
    <t>1TOTAL</t>
  </si>
  <si>
    <t>10</t>
  </si>
  <si>
    <t>10 a 5</t>
  </si>
  <si>
    <t>15 a 10</t>
  </si>
  <si>
    <t>110 a 15</t>
  </si>
  <si>
    <t>115 a 20</t>
  </si>
  <si>
    <t>120 a 25</t>
  </si>
  <si>
    <t>125 a 30</t>
  </si>
  <si>
    <t>130 a 35</t>
  </si>
  <si>
    <t>135 a 40</t>
  </si>
  <si>
    <t>1Mayor de 40</t>
  </si>
  <si>
    <t>2TOTAL</t>
  </si>
  <si>
    <t>20</t>
  </si>
  <si>
    <t>20 a 5</t>
  </si>
  <si>
    <t>25 a 10</t>
  </si>
  <si>
    <t>210 a 15</t>
  </si>
  <si>
    <t>215 a 20</t>
  </si>
  <si>
    <t>220 a 25</t>
  </si>
  <si>
    <t>225 a 30</t>
  </si>
  <si>
    <t>230 a 35</t>
  </si>
  <si>
    <t>235 a 40</t>
  </si>
  <si>
    <t>2Mayor de 40</t>
  </si>
  <si>
    <t>Año 2004</t>
  </si>
  <si>
    <t>3TOTAL</t>
  </si>
  <si>
    <t>30</t>
  </si>
  <si>
    <t>30 a 5</t>
  </si>
  <si>
    <t>35 a 10</t>
  </si>
  <si>
    <t>310 a 15</t>
  </si>
  <si>
    <t>315 a 20</t>
  </si>
  <si>
    <t>320 a 25</t>
  </si>
  <si>
    <t>325 a 30</t>
  </si>
  <si>
    <t>330 a 35</t>
  </si>
  <si>
    <t>335 a 40</t>
  </si>
  <si>
    <t>3Mayor de 40</t>
  </si>
  <si>
    <t>Año 2005</t>
  </si>
  <si>
    <t>4TOTAL</t>
  </si>
  <si>
    <t>40</t>
  </si>
  <si>
    <t>40 a 5</t>
  </si>
  <si>
    <t>45 a 10</t>
  </si>
  <si>
    <t>410 a 15</t>
  </si>
  <si>
    <t>415 a 20</t>
  </si>
  <si>
    <t>420 a 25</t>
  </si>
  <si>
    <t>425 a 30</t>
  </si>
  <si>
    <t>430 a 35</t>
  </si>
  <si>
    <t>435 a 40</t>
  </si>
  <si>
    <t>4Mayor de 40</t>
  </si>
  <si>
    <t>Año 2006</t>
  </si>
  <si>
    <t>5TOTAL</t>
  </si>
  <si>
    <t>50</t>
  </si>
  <si>
    <t>50 a 5</t>
  </si>
  <si>
    <t>55 a 10</t>
  </si>
  <si>
    <t>510 a 15</t>
  </si>
  <si>
    <t>515 a 20</t>
  </si>
  <si>
    <t>520 a 25</t>
  </si>
  <si>
    <t>525 a 30</t>
  </si>
  <si>
    <t>530 a 35</t>
  </si>
  <si>
    <t>535 a 40</t>
  </si>
  <si>
    <t>5Mayor de 40</t>
  </si>
  <si>
    <t>Año 2007</t>
  </si>
  <si>
    <t>6TOTAL</t>
  </si>
  <si>
    <t>60</t>
  </si>
  <si>
    <t>60 a 5</t>
  </si>
  <si>
    <t>65 a 10</t>
  </si>
  <si>
    <t>610 a 15</t>
  </si>
  <si>
    <t>615 a 20</t>
  </si>
  <si>
    <t>620 a 25</t>
  </si>
  <si>
    <t>625 a 30</t>
  </si>
  <si>
    <t>630 a 35</t>
  </si>
  <si>
    <t>635 a 40</t>
  </si>
  <si>
    <t>6Mayor de 40</t>
  </si>
  <si>
    <t>Año 2008</t>
  </si>
  <si>
    <t>7TOTAL</t>
  </si>
  <si>
    <t>70</t>
  </si>
  <si>
    <t>70 a 5</t>
  </si>
  <si>
    <t>75 a 10</t>
  </si>
  <si>
    <t>710 a 15</t>
  </si>
  <si>
    <t>715 a 20</t>
  </si>
  <si>
    <t>720 a 25</t>
  </si>
  <si>
    <t>725 a 30</t>
  </si>
  <si>
    <t>730 a 35</t>
  </si>
  <si>
    <t>735 a 40</t>
  </si>
  <si>
    <t>7Mayor de 40</t>
  </si>
  <si>
    <t>Año 2009</t>
  </si>
  <si>
    <t>8TOTAL</t>
  </si>
  <si>
    <t>80</t>
  </si>
  <si>
    <t>80 a 5</t>
  </si>
  <si>
    <t>85 a 10</t>
  </si>
  <si>
    <t>810 a 15</t>
  </si>
  <si>
    <t>815 a 20</t>
  </si>
  <si>
    <t>820 a 25</t>
  </si>
  <si>
    <t>825 a 30</t>
  </si>
  <si>
    <t>830 a 35</t>
  </si>
  <si>
    <t>835 a 40</t>
  </si>
  <si>
    <t>8Mayor de 40</t>
  </si>
  <si>
    <t>Año 2010</t>
  </si>
  <si>
    <t>9TOTAL</t>
  </si>
  <si>
    <t>90</t>
  </si>
  <si>
    <t>90 a 5</t>
  </si>
  <si>
    <t>95 a 10</t>
  </si>
  <si>
    <t>910 a 15</t>
  </si>
  <si>
    <t>915 a 20</t>
  </si>
  <si>
    <t>920 a 25</t>
  </si>
  <si>
    <t>925 a 30</t>
  </si>
  <si>
    <t>930 a 35</t>
  </si>
  <si>
    <t>935 a 40</t>
  </si>
  <si>
    <t>9Mayor de 40</t>
  </si>
  <si>
    <t>Año 2011</t>
  </si>
  <si>
    <t>10TOTAL</t>
  </si>
  <si>
    <t>100</t>
  </si>
  <si>
    <t>100 a 5</t>
  </si>
  <si>
    <t>105 a 10</t>
  </si>
  <si>
    <t>1010 a 15</t>
  </si>
  <si>
    <t>1015 a 20</t>
  </si>
  <si>
    <t>1020 a 25</t>
  </si>
  <si>
    <t>1025 a 30</t>
  </si>
  <si>
    <t>1030 a 35</t>
  </si>
  <si>
    <t>1035 a 40</t>
  </si>
  <si>
    <t>10Mayor de 40</t>
  </si>
  <si>
    <t>Año 2012</t>
  </si>
  <si>
    <t>11TOTAL</t>
  </si>
  <si>
    <t>110</t>
  </si>
  <si>
    <t>110 a 5</t>
  </si>
  <si>
    <t>115 a 10</t>
  </si>
  <si>
    <t>1110 a 15</t>
  </si>
  <si>
    <t>1115 a 20</t>
  </si>
  <si>
    <t>1120 a 25</t>
  </si>
  <si>
    <t>1125 a 30</t>
  </si>
  <si>
    <t>1130 a 35</t>
  </si>
  <si>
    <t>1135 a 40</t>
  </si>
  <si>
    <t>11Mayor de 40</t>
  </si>
  <si>
    <t>Año 2013</t>
  </si>
  <si>
    <t>12TOTAL</t>
  </si>
  <si>
    <t>120</t>
  </si>
  <si>
    <t>120 a 5</t>
  </si>
  <si>
    <t>125 a 10</t>
  </si>
  <si>
    <t>1210 a 15</t>
  </si>
  <si>
    <t>1215 a 20</t>
  </si>
  <si>
    <t>1220 a 25</t>
  </si>
  <si>
    <t>1225 a 30</t>
  </si>
  <si>
    <t>1230 a 35</t>
  </si>
  <si>
    <t>1235 a 40</t>
  </si>
  <si>
    <t>12Mayor de 40</t>
  </si>
  <si>
    <t>Año 2014</t>
  </si>
  <si>
    <t>Año 2015</t>
  </si>
  <si>
    <r>
      <rPr>
        <b/>
        <sz val="16"/>
        <color indexed="62"/>
        <rFont val="Century Gothic"/>
        <family val="2"/>
      </rPr>
      <t>Valor de Importaciones sujetas al pago de DAI en términos brutos, año</t>
    </r>
    <r>
      <rPr>
        <b/>
        <sz val="14"/>
        <color indexed="62"/>
        <rFont val="Century Gothic"/>
        <family val="2"/>
      </rPr>
      <t xml:space="preserve">
</t>
    </r>
    <r>
      <rPr>
        <i/>
        <sz val="11"/>
        <color indexed="62"/>
        <rFont val="Century Gothic"/>
        <family val="2"/>
      </rPr>
      <t>Según intervalo de tasa aplicada</t>
    </r>
    <r>
      <rPr>
        <i/>
        <vertAlign val="superscript"/>
        <sz val="11"/>
        <color indexed="62"/>
        <rFont val="Century Gothic"/>
        <family val="2"/>
      </rPr>
      <t xml:space="preserve">/1 </t>
    </r>
    <r>
      <rPr>
        <i/>
        <sz val="11"/>
        <color indexed="62"/>
        <rFont val="Century Gothic"/>
        <family val="2"/>
      </rPr>
      <t>/ Valores en Miles de USD</t>
    </r>
  </si>
  <si>
    <r>
      <rPr>
        <b/>
        <sz val="7"/>
        <rFont val="Arial"/>
        <family val="2"/>
      </rPr>
      <t>Fuente</t>
    </r>
    <r>
      <rPr>
        <sz val="7"/>
        <rFont val="Arial"/>
        <family val="2"/>
      </rPr>
      <t>: Sistema de recaudación SAT.</t>
    </r>
  </si>
  <si>
    <r>
      <rPr>
        <b/>
        <sz val="16"/>
        <color indexed="62"/>
        <rFont val="Century Gothic"/>
        <family val="2"/>
      </rPr>
      <t>Valor de Importaciones sujetas al pago de DAI en términos brutos</t>
    </r>
    <r>
      <rPr>
        <b/>
        <sz val="14"/>
        <color indexed="62"/>
        <rFont val="Century Gothic"/>
        <family val="2"/>
      </rPr>
      <t xml:space="preserve">
</t>
    </r>
    <r>
      <rPr>
        <i/>
        <sz val="11"/>
        <color indexed="62"/>
        <rFont val="Century Gothic"/>
        <family val="2"/>
      </rPr>
      <t>Según intervalo de tasa aplicada</t>
    </r>
    <r>
      <rPr>
        <i/>
        <vertAlign val="superscript"/>
        <sz val="11"/>
        <color indexed="62"/>
        <rFont val="Century Gothic"/>
        <family val="2"/>
      </rPr>
      <t xml:space="preserve">/1 </t>
    </r>
    <r>
      <rPr>
        <i/>
        <sz val="11"/>
        <color indexed="62"/>
        <rFont val="Century Gothic"/>
        <family val="2"/>
      </rPr>
      <t>/ Valores en Miles de USD</t>
    </r>
  </si>
  <si>
    <t>Año 2016</t>
  </si>
  <si>
    <t>130 a 5</t>
  </si>
  <si>
    <t>135 a 10</t>
  </si>
  <si>
    <t>1310 a 15</t>
  </si>
  <si>
    <t>1315 a 20</t>
  </si>
  <si>
    <t>1320 a 25</t>
  </si>
  <si>
    <t>1325 a 30</t>
  </si>
  <si>
    <t>1330 a 35</t>
  </si>
  <si>
    <t>1335 a 40</t>
  </si>
  <si>
    <t>13Mayor de 40</t>
  </si>
  <si>
    <t>130</t>
  </si>
  <si>
    <t>Año 2017</t>
  </si>
  <si>
    <t>140</t>
  </si>
  <si>
    <t>140 a 5</t>
  </si>
  <si>
    <t>145 a 10</t>
  </si>
  <si>
    <t>1410 a 15</t>
  </si>
  <si>
    <t>1415 a 20</t>
  </si>
  <si>
    <t>1420 a 25</t>
  </si>
  <si>
    <t>1425 a 30</t>
  </si>
  <si>
    <t>1430 a 35</t>
  </si>
  <si>
    <t>1435 a 40</t>
  </si>
  <si>
    <t>14Mayor de 40</t>
  </si>
  <si>
    <t>Año 2018</t>
  </si>
  <si>
    <t>150</t>
  </si>
  <si>
    <t>150 a 5</t>
  </si>
  <si>
    <t>155 a 10</t>
  </si>
  <si>
    <t>1510 a 15</t>
  </si>
  <si>
    <t>1515 a 20</t>
  </si>
  <si>
    <t>1520 a 25</t>
  </si>
  <si>
    <t>1525 a 30</t>
  </si>
  <si>
    <t>1530 a 35</t>
  </si>
  <si>
    <t>1535 a 40</t>
  </si>
  <si>
    <t>15Mayor de 40</t>
  </si>
  <si>
    <t>15TOTAL</t>
  </si>
  <si>
    <t>Año 2019</t>
  </si>
  <si>
    <t>16TOTAL</t>
  </si>
  <si>
    <t>Año 2020</t>
  </si>
  <si>
    <t>17TOTAL</t>
  </si>
  <si>
    <t>Año 2021</t>
  </si>
  <si>
    <t>18TOTAL</t>
  </si>
  <si>
    <t>14TOTAL</t>
  </si>
  <si>
    <t>13TOTAL</t>
  </si>
  <si>
    <t>19TOTAL</t>
  </si>
  <si>
    <t>Año 2022</t>
  </si>
  <si>
    <t>Año 2023</t>
  </si>
  <si>
    <t>20TOTAL</t>
  </si>
  <si>
    <t>Año 2024</t>
  </si>
  <si>
    <t>21TOTAL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</si>
</sst>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mmm&quot; &quot;\-&quot; &quot;yyyy"/>
    <numFmt numFmtId="165" formatCode="_-* #,##0.00\ _Q_-;\-* #,##0.00\ _Q_-;_-* &quot;-&quot;??\ _Q_-;_-@_-"/>
    <numFmt numFmtId="166" formatCode="_(\ #,##0.0;#,##0.0;* &quot;-&quot;??"/>
    <numFmt numFmtId="167" formatCode="_-* #,##0.0\ _Q_-;\-* #,##0.0\ _Q_-;_-* &quot;-&quot;??\ _Q_-;_-@_-"/>
    <numFmt numFmtId="168" formatCode="_-* #,##0.0000000\ _Q_-;\-* #,##0.0000000\ _Q_-;_-* &quot;-&quot;??\ _Q_-;_-@_-"/>
    <numFmt numFmtId="169" formatCode="_-* #,##0.000000000\ _Q_-;\-* #,##0.000000000\ _Q_-;_-* &quot;-&quot;??\ _Q_-;_-@_-"/>
  </numFmts>
  <fonts count="41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7"/>
      <color theme="1"/>
      <name val="Tahoma"/>
      <family val="2"/>
    </font>
    <font>
      <sz val="10"/>
      <name val="MS Sans Serif"/>
      <family val="2"/>
    </font>
    <font>
      <sz val="7"/>
      <color theme="0"/>
      <name val="Tahoma"/>
      <family val="2"/>
    </font>
    <font>
      <b/>
      <sz val="14"/>
      <color indexed="62"/>
      <name val="Century Gothic"/>
      <family val="2"/>
    </font>
    <font>
      <b/>
      <sz val="16"/>
      <color indexed="62"/>
      <name val="Century Gothic"/>
      <family val="2"/>
    </font>
    <font>
      <i/>
      <sz val="11"/>
      <color indexed="62"/>
      <name val="Century Gothic"/>
      <family val="2"/>
    </font>
    <font>
      <i/>
      <vertAlign val="superscript"/>
      <sz val="11"/>
      <color indexed="62"/>
      <name val="Century Gothic"/>
      <family val="2"/>
    </font>
    <font>
      <sz val="6"/>
      <color theme="1"/>
      <name val="Tahoma"/>
      <family val="2"/>
    </font>
    <font>
      <b/>
      <i/>
      <sz val="10"/>
      <color theme="0"/>
      <name val="Century Gothic"/>
      <family val="2"/>
    </font>
    <font>
      <sz val="8"/>
      <color rgb="FFFF0000"/>
      <name val="Arial"/>
      <family val="2"/>
    </font>
    <font>
      <sz val="10"/>
      <name val="Arial Narrow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6"/>
      <color theme="0"/>
      <name val="Tahoma"/>
      <family val="2"/>
    </font>
    <font>
      <sz val="6"/>
      <color rgb="FFFF0000"/>
      <name val="Tahoma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sz val="8"/>
      <name val="Arial Narrow"/>
      <family val="2"/>
    </font>
    <font>
      <sz val="11"/>
      <name val="Arial Narrow"/>
      <family val="2"/>
    </font>
    <font>
      <sz val="11"/>
      <color rgb="FFFF0000"/>
      <name val="Arial"/>
      <family val="2"/>
    </font>
    <font>
      <sz val="7"/>
      <name val="Arial"/>
      <family val="2"/>
    </font>
    <font>
      <sz val="7"/>
      <name val="MS Sans Serif"/>
      <family val="2"/>
    </font>
    <font>
      <sz val="8"/>
      <name val="Arial"/>
      <family val="2"/>
    </font>
    <font>
      <vertAlign val="superscript"/>
      <sz val="7"/>
      <name val="MS Sans Serif"/>
      <family val="2"/>
    </font>
    <font>
      <b/>
      <i/>
      <sz val="12"/>
      <color theme="0"/>
      <name val="Century Gothic"/>
      <family val="2"/>
    </font>
    <font>
      <b/>
      <sz val="7"/>
      <name val="Arial"/>
      <family val="2"/>
    </font>
    <font>
      <sz val="10"/>
      <color theme="0"/>
      <name val="Arial Narrow"/>
      <family val="2"/>
    </font>
    <font>
      <sz val="6"/>
      <color theme="0"/>
      <name val="Arial Narrow"/>
      <family val="2"/>
    </font>
    <font>
      <b/>
      <sz val="11"/>
      <color theme="0"/>
      <name val="Century Gothic"/>
      <family val="2"/>
    </font>
    <font>
      <sz val="10"/>
      <color rgb="FFFF0000"/>
      <name val="MS Sans Serif"/>
      <family val="2"/>
    </font>
    <font>
      <sz val="10"/>
      <color rgb="FFFF0000"/>
      <name val="MS Sans Serif"/>
    </font>
    <font>
      <sz val="7"/>
      <color rgb="FFFF0000"/>
      <name val="MS Sans Serif"/>
      <family val="2"/>
    </font>
    <font>
      <sz val="10"/>
      <color rgb="FFFF0000"/>
      <name val="Tahoma"/>
      <family val="2"/>
    </font>
    <font>
      <sz val="10"/>
      <color theme="0"/>
      <name val="MS Sans Serif"/>
      <family val="2"/>
    </font>
    <font>
      <sz val="8"/>
      <color theme="0"/>
      <name val="Arial Narrow"/>
      <family val="2"/>
    </font>
    <font>
      <sz val="7"/>
      <color theme="0"/>
      <name val="MS Sans Serif"/>
      <family val="2"/>
    </font>
    <font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 style="hair">
        <color theme="0"/>
      </right>
      <top style="thick">
        <color theme="4" tint="-0.24994659260841701"/>
      </top>
      <bottom style="hair">
        <color theme="0"/>
      </bottom>
      <diagonal/>
    </border>
    <border>
      <left style="hair">
        <color theme="0"/>
      </left>
      <right style="hair">
        <color theme="0"/>
      </right>
      <top style="thick">
        <color theme="4" tint="-0.24994659260841701"/>
      </top>
      <bottom/>
      <diagonal/>
    </border>
    <border>
      <left/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/>
      <right/>
      <top/>
      <bottom style="hair">
        <color theme="4"/>
      </bottom>
      <diagonal/>
    </border>
    <border>
      <left/>
      <right/>
      <top style="hair">
        <color theme="4"/>
      </top>
      <bottom style="thick">
        <color theme="4" tint="-0.24994659260841701"/>
      </bottom>
      <diagonal/>
    </border>
    <border>
      <left/>
      <right/>
      <top style="thick">
        <color theme="4" tint="-0.24994659260841701"/>
      </top>
      <bottom/>
      <diagonal/>
    </border>
  </borders>
  <cellStyleXfs count="3">
    <xf numFmtId="0" fontId="0" fillId="0" borderId="0"/>
    <xf numFmtId="165" fontId="4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Protection="1">
      <protection locked="0" hidden="1"/>
    </xf>
    <xf numFmtId="0" fontId="6" fillId="2" borderId="0" xfId="0" applyFont="1" applyFill="1" applyAlignment="1">
      <alignment vertical="center" wrapText="1"/>
    </xf>
    <xf numFmtId="0" fontId="4" fillId="0" borderId="0" xfId="0" applyFont="1"/>
    <xf numFmtId="0" fontId="10" fillId="2" borderId="0" xfId="0" applyFont="1" applyFill="1"/>
    <xf numFmtId="164" fontId="11" fillId="3" borderId="2" xfId="0" quotePrefix="1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6" fillId="2" borderId="0" xfId="0" applyFont="1" applyFill="1"/>
    <xf numFmtId="0" fontId="17" fillId="2" borderId="0" xfId="0" applyFont="1" applyFill="1"/>
    <xf numFmtId="0" fontId="0" fillId="2" borderId="0" xfId="0" applyFill="1"/>
    <xf numFmtId="0" fontId="18" fillId="4" borderId="3" xfId="0" applyFont="1" applyFill="1" applyBorder="1" applyAlignment="1">
      <alignment horizontal="left" vertical="center" wrapText="1" indent="1"/>
    </xf>
    <xf numFmtId="166" fontId="19" fillId="4" borderId="4" xfId="1" applyNumberFormat="1" applyFont="1" applyFill="1" applyBorder="1" applyAlignment="1">
      <alignment horizontal="right" vertical="center" indent="1"/>
    </xf>
    <xf numFmtId="0" fontId="20" fillId="2" borderId="0" xfId="1" applyNumberFormat="1" applyFont="1" applyFill="1" applyBorder="1" applyAlignment="1">
      <alignment horizontal="right" vertical="center"/>
    </xf>
    <xf numFmtId="4" fontId="12" fillId="2" borderId="0" xfId="1" applyNumberFormat="1" applyFont="1" applyFill="1" applyBorder="1" applyAlignment="1">
      <alignment horizontal="right" vertical="center"/>
    </xf>
    <xf numFmtId="4" fontId="22" fillId="2" borderId="0" xfId="1" applyNumberFormat="1" applyFont="1" applyFill="1" applyBorder="1" applyAlignment="1">
      <alignment horizontal="right" vertical="center"/>
    </xf>
    <xf numFmtId="4" fontId="22" fillId="2" borderId="0" xfId="1" applyNumberFormat="1" applyFont="1" applyFill="1" applyBorder="1" applyAlignment="1">
      <alignment horizontal="left" vertical="center"/>
    </xf>
    <xf numFmtId="10" fontId="14" fillId="2" borderId="0" xfId="2" applyNumberFormat="1" applyFont="1" applyFill="1" applyBorder="1" applyAlignment="1">
      <alignment horizontal="right" vertical="center"/>
    </xf>
    <xf numFmtId="10" fontId="15" fillId="2" borderId="0" xfId="2" applyNumberFormat="1" applyFont="1" applyFill="1" applyBorder="1" applyAlignment="1">
      <alignment horizontal="right" vertical="center"/>
    </xf>
    <xf numFmtId="0" fontId="0" fillId="2" borderId="7" xfId="0" applyFill="1" applyBorder="1"/>
    <xf numFmtId="0" fontId="24" fillId="2" borderId="0" xfId="0" applyFont="1" applyFill="1"/>
    <xf numFmtId="0" fontId="27" fillId="3" borderId="1" xfId="0" applyFont="1" applyFill="1" applyBorder="1" applyAlignment="1">
      <alignment horizontal="center" vertical="center" wrapText="1"/>
    </xf>
    <xf numFmtId="0" fontId="21" fillId="2" borderId="5" xfId="0" quotePrefix="1" applyFont="1" applyFill="1" applyBorder="1" applyAlignment="1">
      <alignment horizontal="left" vertical="center" wrapText="1" indent="1"/>
    </xf>
    <xf numFmtId="166" fontId="13" fillId="2" borderId="5" xfId="1" applyNumberFormat="1" applyFont="1" applyFill="1" applyBorder="1" applyAlignment="1">
      <alignment horizontal="right" vertical="center" indent="1"/>
    </xf>
    <xf numFmtId="0" fontId="21" fillId="2" borderId="5" xfId="0" applyFont="1" applyFill="1" applyBorder="1" applyAlignment="1">
      <alignment horizontal="left" vertical="center" wrapText="1" indent="1"/>
    </xf>
    <xf numFmtId="0" fontId="21" fillId="2" borderId="6" xfId="0" applyFont="1" applyFill="1" applyBorder="1" applyAlignment="1">
      <alignment horizontal="left" vertical="center" wrapText="1" indent="1"/>
    </xf>
    <xf numFmtId="166" fontId="13" fillId="2" borderId="6" xfId="1" applyNumberFormat="1" applyFont="1" applyFill="1" applyBorder="1" applyAlignment="1">
      <alignment horizontal="right" vertical="center" indent="1"/>
    </xf>
    <xf numFmtId="168" fontId="13" fillId="2" borderId="6" xfId="1" applyNumberFormat="1" applyFont="1" applyFill="1" applyBorder="1" applyAlignment="1">
      <alignment horizontal="right" vertical="center" indent="1"/>
    </xf>
    <xf numFmtId="165" fontId="4" fillId="2" borderId="0" xfId="1" applyFont="1" applyFill="1"/>
    <xf numFmtId="169" fontId="13" fillId="2" borderId="6" xfId="1" applyNumberFormat="1" applyFont="1" applyFill="1" applyBorder="1" applyAlignment="1">
      <alignment horizontal="right" vertical="center" indent="1"/>
    </xf>
    <xf numFmtId="165" fontId="19" fillId="4" borderId="4" xfId="1" applyFont="1" applyFill="1" applyBorder="1" applyAlignment="1">
      <alignment horizontal="right" vertical="center" indent="1"/>
    </xf>
    <xf numFmtId="165" fontId="13" fillId="2" borderId="5" xfId="1" applyFont="1" applyFill="1" applyBorder="1" applyAlignment="1">
      <alignment horizontal="right" vertical="center" indent="1"/>
    </xf>
    <xf numFmtId="165" fontId="13" fillId="2" borderId="6" xfId="1" applyFont="1" applyFill="1" applyBorder="1" applyAlignment="1">
      <alignment horizontal="right" vertical="center" indent="1"/>
    </xf>
    <xf numFmtId="0" fontId="29" fillId="2" borderId="0" xfId="0" applyFont="1" applyFill="1" applyAlignment="1">
      <alignment horizontal="left" vertical="center"/>
    </xf>
    <xf numFmtId="0" fontId="30" fillId="2" borderId="0" xfId="0" applyFont="1" applyFill="1" applyAlignment="1">
      <alignment horizontal="left" vertical="center"/>
    </xf>
    <xf numFmtId="0" fontId="30" fillId="2" borderId="0" xfId="0" quotePrefix="1" applyFont="1" applyFill="1" applyAlignment="1">
      <alignment horizontal="left" vertical="center"/>
    </xf>
    <xf numFmtId="0" fontId="32" fillId="2" borderId="0" xfId="0" applyFont="1" applyFill="1"/>
    <xf numFmtId="0" fontId="31" fillId="2" borderId="3" xfId="0" applyFont="1" applyFill="1" applyBorder="1" applyAlignment="1">
      <alignment horizontal="left" vertical="center" wrapText="1" indent="1"/>
    </xf>
    <xf numFmtId="165" fontId="19" fillId="4" borderId="4" xfId="1" applyFont="1" applyFill="1" applyBorder="1" applyAlignment="1">
      <alignment vertical="center"/>
    </xf>
    <xf numFmtId="0" fontId="36" fillId="2" borderId="0" xfId="0" applyFont="1" applyFill="1"/>
    <xf numFmtId="0" fontId="37" fillId="2" borderId="0" xfId="0" applyFont="1" applyFill="1" applyAlignment="1">
      <alignment vertical="center"/>
    </xf>
    <xf numFmtId="0" fontId="37" fillId="2" borderId="0" xfId="1" applyNumberFormat="1" applyFont="1" applyFill="1" applyBorder="1" applyAlignment="1">
      <alignment horizontal="right" vertical="center"/>
    </xf>
    <xf numFmtId="0" fontId="26" fillId="2" borderId="0" xfId="0" quotePrefix="1" applyFont="1" applyFill="1" applyAlignment="1">
      <alignment horizontal="left"/>
    </xf>
    <xf numFmtId="0" fontId="6" fillId="2" borderId="0" xfId="0" applyFont="1" applyFill="1" applyAlignment="1">
      <alignment horizontal="left" vertical="top" wrapText="1" indent="3"/>
    </xf>
    <xf numFmtId="0" fontId="35" fillId="2" borderId="0" xfId="0" applyFont="1" applyFill="1" applyProtection="1">
      <protection locked="0" hidden="1"/>
    </xf>
    <xf numFmtId="0" fontId="3" fillId="2" borderId="0" xfId="0" applyFont="1" applyFill="1" applyProtection="1">
      <protection locked="0" hidden="1"/>
    </xf>
    <xf numFmtId="0" fontId="32" fillId="2" borderId="0" xfId="0" applyFont="1" applyFill="1" applyProtection="1">
      <protection locked="0" hidden="1"/>
    </xf>
    <xf numFmtId="0" fontId="36" fillId="2" borderId="0" xfId="0" applyFont="1" applyFill="1" applyProtection="1">
      <protection locked="0" hidden="1"/>
    </xf>
    <xf numFmtId="0" fontId="4" fillId="2" borderId="0" xfId="0" applyFont="1" applyFill="1" applyProtection="1">
      <protection locked="0" hidden="1"/>
    </xf>
    <xf numFmtId="0" fontId="6" fillId="2" borderId="0" xfId="0" applyFont="1" applyFill="1" applyAlignment="1" applyProtection="1">
      <alignment vertical="center" wrapText="1"/>
      <protection locked="0" hidden="1"/>
    </xf>
    <xf numFmtId="0" fontId="6" fillId="2" borderId="0" xfId="0" applyFont="1" applyFill="1" applyAlignment="1" applyProtection="1">
      <alignment horizontal="left" vertical="top" wrapText="1"/>
      <protection locked="0" hidden="1"/>
    </xf>
    <xf numFmtId="0" fontId="7" fillId="2" borderId="0" xfId="0" applyFont="1" applyFill="1" applyAlignment="1" applyProtection="1">
      <alignment horizontal="left" vertical="top"/>
      <protection locked="0" hidden="1"/>
    </xf>
    <xf numFmtId="0" fontId="17" fillId="2" borderId="0" xfId="0" applyFont="1" applyFill="1" applyProtection="1">
      <protection locked="0" hidden="1"/>
    </xf>
    <xf numFmtId="0" fontId="11" fillId="3" borderId="1" xfId="0" applyFont="1" applyFill="1" applyBorder="1" applyAlignment="1" applyProtection="1">
      <alignment horizontal="center" vertical="center" wrapText="1"/>
      <protection locked="0" hidden="1"/>
    </xf>
    <xf numFmtId="164" fontId="11" fillId="3" borderId="2" xfId="0" quotePrefix="1" applyNumberFormat="1" applyFont="1" applyFill="1" applyBorder="1" applyAlignment="1" applyProtection="1">
      <alignment horizontal="center" vertical="center" wrapText="1"/>
      <protection locked="0" hidden="1"/>
    </xf>
    <xf numFmtId="0" fontId="11" fillId="3" borderId="2" xfId="0" applyFont="1" applyFill="1" applyBorder="1" applyAlignment="1" applyProtection="1">
      <alignment horizontal="center" vertical="center" wrapText="1"/>
      <protection locked="0" hidden="1"/>
    </xf>
    <xf numFmtId="0" fontId="12" fillId="2" borderId="0" xfId="0" applyFont="1" applyFill="1" applyAlignment="1" applyProtection="1">
      <alignment horizontal="center" vertical="center" wrapText="1"/>
      <protection locked="0" hidden="1"/>
    </xf>
    <xf numFmtId="0" fontId="37" fillId="2" borderId="0" xfId="0" applyFont="1" applyFill="1" applyAlignment="1" applyProtection="1">
      <alignment vertical="center"/>
      <protection locked="0" hidden="1"/>
    </xf>
    <xf numFmtId="0" fontId="25" fillId="2" borderId="0" xfId="0" applyFont="1" applyFill="1" applyAlignment="1" applyProtection="1">
      <alignment horizontal="center" vertical="center" wrapText="1"/>
      <protection locked="0" hidden="1"/>
    </xf>
    <xf numFmtId="0" fontId="39" fillId="2" borderId="0" xfId="0" applyFont="1" applyFill="1" applyAlignment="1" applyProtection="1">
      <alignment horizontal="center" vertical="center" wrapText="1"/>
      <protection locked="0" hidden="1"/>
    </xf>
    <xf numFmtId="0" fontId="14" fillId="2" borderId="0" xfId="0" applyFont="1" applyFill="1" applyAlignment="1" applyProtection="1">
      <alignment horizontal="center" vertical="center" wrapText="1"/>
      <protection locked="0" hidden="1"/>
    </xf>
    <xf numFmtId="0" fontId="33" fillId="2" borderId="0" xfId="0" applyFont="1" applyFill="1" applyProtection="1">
      <protection locked="0" hidden="1"/>
    </xf>
    <xf numFmtId="0" fontId="18" fillId="4" borderId="3" xfId="0" applyFont="1" applyFill="1" applyBorder="1" applyAlignment="1" applyProtection="1">
      <alignment horizontal="left" vertical="center" wrapText="1" indent="1"/>
      <protection locked="0" hidden="1"/>
    </xf>
    <xf numFmtId="167" fontId="19" fillId="4" borderId="4" xfId="1" applyNumberFormat="1" applyFont="1" applyFill="1" applyBorder="1" applyAlignment="1" applyProtection="1">
      <alignment horizontal="right" vertical="center" indent="1"/>
      <protection locked="0" hidden="1"/>
    </xf>
    <xf numFmtId="166" fontId="19" fillId="4" borderId="4" xfId="1" applyNumberFormat="1" applyFont="1" applyFill="1" applyBorder="1" applyAlignment="1" applyProtection="1">
      <alignment horizontal="right" vertical="center" indent="1"/>
      <protection locked="0" hidden="1"/>
    </xf>
    <xf numFmtId="0" fontId="37" fillId="2" borderId="0" xfId="1" applyNumberFormat="1" applyFont="1" applyFill="1" applyBorder="1" applyAlignment="1" applyProtection="1">
      <alignment horizontal="right" vertical="center"/>
      <protection locked="0" hidden="1"/>
    </xf>
    <xf numFmtId="0" fontId="0" fillId="2" borderId="0" xfId="0" applyFill="1" applyProtection="1">
      <protection locked="0" hidden="1"/>
    </xf>
    <xf numFmtId="0" fontId="21" fillId="0" borderId="5" xfId="0" quotePrefix="1" applyFont="1" applyBorder="1" applyAlignment="1" applyProtection="1">
      <alignment horizontal="left" vertical="center" wrapText="1" indent="1"/>
      <protection locked="0" hidden="1"/>
    </xf>
    <xf numFmtId="166" fontId="13" fillId="0" borderId="5" xfId="1" applyNumberFormat="1" applyFont="1" applyFill="1" applyBorder="1" applyAlignment="1" applyProtection="1">
      <alignment horizontal="right" vertical="center" indent="1"/>
      <protection locked="0" hidden="1"/>
    </xf>
    <xf numFmtId="4" fontId="12" fillId="2" borderId="0" xfId="1" applyNumberFormat="1" applyFont="1" applyFill="1" applyBorder="1" applyAlignment="1" applyProtection="1">
      <alignment horizontal="right" vertical="center"/>
      <protection locked="0" hidden="1"/>
    </xf>
    <xf numFmtId="4" fontId="25" fillId="2" borderId="0" xfId="1" applyNumberFormat="1" applyFont="1" applyFill="1" applyBorder="1" applyAlignment="1" applyProtection="1">
      <alignment horizontal="right" vertical="center"/>
      <protection locked="0" hidden="1"/>
    </xf>
    <xf numFmtId="4" fontId="40" fillId="2" borderId="0" xfId="1" applyNumberFormat="1" applyFont="1" applyFill="1" applyBorder="1" applyAlignment="1" applyProtection="1">
      <alignment horizontal="right" vertical="center"/>
      <protection locked="0" hidden="1"/>
    </xf>
    <xf numFmtId="4" fontId="40" fillId="2" borderId="0" xfId="1" applyNumberFormat="1" applyFont="1" applyFill="1" applyBorder="1" applyAlignment="1" applyProtection="1">
      <alignment horizontal="left" vertical="center"/>
      <protection locked="0" hidden="1"/>
    </xf>
    <xf numFmtId="10" fontId="14" fillId="2" borderId="0" xfId="2" applyNumberFormat="1" applyFont="1" applyFill="1" applyBorder="1" applyAlignment="1" applyProtection="1">
      <alignment horizontal="right" vertical="center"/>
      <protection locked="0" hidden="1"/>
    </xf>
    <xf numFmtId="4" fontId="22" fillId="2" borderId="0" xfId="1" applyNumberFormat="1" applyFont="1" applyFill="1" applyBorder="1" applyAlignment="1" applyProtection="1">
      <alignment horizontal="right" vertical="center"/>
      <protection locked="0" hidden="1"/>
    </xf>
    <xf numFmtId="4" fontId="22" fillId="2" borderId="0" xfId="1" applyNumberFormat="1" applyFont="1" applyFill="1" applyBorder="1" applyAlignment="1" applyProtection="1">
      <alignment horizontal="left" vertical="center"/>
      <protection locked="0" hidden="1"/>
    </xf>
    <xf numFmtId="0" fontId="21" fillId="0" borderId="5" xfId="0" applyFont="1" applyBorder="1" applyAlignment="1" applyProtection="1">
      <alignment horizontal="left" vertical="center" wrapText="1" indent="1"/>
      <protection locked="0" hidden="1"/>
    </xf>
    <xf numFmtId="0" fontId="21" fillId="0" borderId="6" xfId="0" applyFont="1" applyBorder="1" applyAlignment="1" applyProtection="1">
      <alignment horizontal="left" vertical="center" wrapText="1" indent="1"/>
      <protection locked="0" hidden="1"/>
    </xf>
    <xf numFmtId="166" fontId="13" fillId="0" borderId="6" xfId="1" applyNumberFormat="1" applyFont="1" applyFill="1" applyBorder="1" applyAlignment="1" applyProtection="1">
      <alignment horizontal="right" vertical="center" indent="1"/>
      <protection locked="0" hidden="1"/>
    </xf>
    <xf numFmtId="0" fontId="0" fillId="2" borderId="7" xfId="0" applyFill="1" applyBorder="1" applyProtection="1">
      <protection locked="0" hidden="1"/>
    </xf>
    <xf numFmtId="0" fontId="23" fillId="2" borderId="0" xfId="0" applyFont="1" applyFill="1" applyAlignment="1" applyProtection="1">
      <alignment horizontal="left" vertical="center" wrapText="1"/>
      <protection locked="0" hidden="1"/>
    </xf>
    <xf numFmtId="0" fontId="23" fillId="2" borderId="0" xfId="0" applyFont="1" applyFill="1" applyAlignment="1" applyProtection="1">
      <alignment horizontal="center" vertical="center" wrapText="1"/>
      <protection locked="0" hidden="1"/>
    </xf>
    <xf numFmtId="0" fontId="34" fillId="2" borderId="0" xfId="0" applyFont="1" applyFill="1" applyProtection="1">
      <protection locked="0" hidden="1"/>
    </xf>
    <xf numFmtId="0" fontId="38" fillId="2" borderId="0" xfId="0" applyFont="1" applyFill="1" applyProtection="1">
      <protection locked="0" hidden="1"/>
    </xf>
    <xf numFmtId="0" fontId="24" fillId="2" borderId="0" xfId="0" applyFont="1" applyFill="1" applyProtection="1">
      <protection locked="0" hidden="1"/>
    </xf>
    <xf numFmtId="0" fontId="23" fillId="2" borderId="0" xfId="0" applyFont="1" applyFill="1" applyAlignment="1" applyProtection="1">
      <alignment horizontal="left" vertical="center"/>
      <protection locked="0" hidden="1"/>
    </xf>
    <xf numFmtId="0" fontId="23" fillId="2" borderId="0" xfId="0" applyFont="1" applyFill="1" applyAlignment="1" applyProtection="1">
      <alignment horizontal="center" vertical="center" wrapText="1"/>
      <protection locked="0" hidden="1"/>
    </xf>
    <xf numFmtId="0" fontId="23" fillId="2" borderId="0" xfId="0" applyFont="1" applyFill="1" applyAlignment="1" applyProtection="1">
      <alignment vertical="center"/>
      <protection locked="0" hidden="1"/>
    </xf>
    <xf numFmtId="0" fontId="25" fillId="2" borderId="0" xfId="0" applyFont="1" applyFill="1" applyAlignment="1" applyProtection="1">
      <alignment horizontal="center" vertical="center"/>
      <protection locked="0" hidden="1"/>
    </xf>
    <xf numFmtId="0" fontId="25" fillId="2" borderId="0" xfId="0" applyFont="1" applyFill="1" applyAlignment="1" applyProtection="1">
      <alignment vertical="center"/>
      <protection locked="0" hidden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1" defaultTableStyle="TableStyleMedium2" defaultPivotStyle="PivotStyleLight16">
    <tableStyle name="Invisible" pivot="0" table="0" count="0" xr9:uid="{D8131BA5-B10A-4CE3-A0B8-EBBF1F215C1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16" dropStyle="combo" dx="22" fmlaLink="$M$2" fmlaRange="$R$5:$R$25" noThreeD="1" sel="21" val="5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272303</xdr:colOff>
      <xdr:row>2</xdr:row>
      <xdr:rowOff>0</xdr:rowOff>
    </xdr:from>
    <xdr:to>
      <xdr:col>2</xdr:col>
      <xdr:colOff>777128</xdr:colOff>
      <xdr:row>2</xdr:row>
      <xdr:rowOff>535971</xdr:rowOff>
    </xdr:to>
    <xdr:pic>
      <xdr:nvPicPr>
        <xdr:cNvPr id="2" name="3 Imagen" descr="Logo SAT -negro- transparente para presentaciones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323850"/>
          <a:ext cx="1428750" cy="5359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66675</xdr:colOff>
          <xdr:row>0</xdr:row>
          <xdr:rowOff>104775</xdr:rowOff>
        </xdr:from>
        <xdr:to>
          <xdr:col>13</xdr:col>
          <xdr:colOff>19050</xdr:colOff>
          <xdr:row>1</xdr:row>
          <xdr:rowOff>152400</xdr:rowOff>
        </xdr:to>
        <xdr:sp macro="" textlink="">
          <xdr:nvSpPr>
            <xdr:cNvPr id="1025" name="Drop Down 1" descr="Seleccionar año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448733</xdr:colOff>
      <xdr:row>1</xdr:row>
      <xdr:rowOff>3249</xdr:rowOff>
    </xdr:from>
    <xdr:to>
      <xdr:col>3</xdr:col>
      <xdr:colOff>1042894</xdr:colOff>
      <xdr:row>3</xdr:row>
      <xdr:rowOff>110708</xdr:rowOff>
    </xdr:to>
    <xdr:pic>
      <xdr:nvPicPr>
        <xdr:cNvPr id="2" name="3 Imagen" descr="Logo SAT -negro- transparente para presentaciones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238125"/>
          <a:ext cx="1428750" cy="5359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7"/>
  <sheetViews>
    <sheetView showGridLines="0" tabSelected="1" zoomScale="90" zoomScaleNormal="90" workbookViewId="0">
      <selection activeCell="B5" sqref="B5"/>
    </sheetView>
  </sheetViews>
  <sheetFormatPr baseColWidth="10" defaultColWidth="0" defaultRowHeight="12.75" customHeight="1" x14ac:dyDescent="0.2"/>
  <cols>
    <col min="1" max="1" width="1.42578125" style="42" customWidth="1"/>
    <col min="2" max="2" width="13.85546875" style="6" customWidth="1"/>
    <col min="3" max="3" width="19.42578125" style="6" bestFit="1" customWidth="1"/>
    <col min="4" max="4" width="16.5703125" style="6" bestFit="1" customWidth="1"/>
    <col min="5" max="15" width="13.85546875" style="6" bestFit="1" customWidth="1"/>
    <col min="16" max="16" width="3.85546875" style="42" customWidth="1"/>
    <col min="17" max="17" width="3" style="45" hidden="1" customWidth="1"/>
    <col min="18" max="18" width="4.85546875" style="45" hidden="1" customWidth="1"/>
    <col min="19" max="16384" width="3.85546875" style="42" hidden="1"/>
  </cols>
  <sheetData>
    <row r="1" spans="1:29" s="52" customFormat="1" x14ac:dyDescent="0.2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Q1" s="53"/>
      <c r="R1" s="53"/>
    </row>
    <row r="2" spans="1:29" s="52" customFormat="1" x14ac:dyDescent="0.2">
      <c r="A2" s="50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4">
        <v>21</v>
      </c>
      <c r="N2" s="51"/>
      <c r="O2" s="51"/>
      <c r="Q2" s="53"/>
      <c r="R2" s="53"/>
    </row>
    <row r="3" spans="1:29" s="52" customFormat="1" ht="60" customHeight="1" x14ac:dyDescent="0.2">
      <c r="A3" s="50"/>
      <c r="B3" s="54"/>
      <c r="C3" s="55"/>
      <c r="D3" s="56" t="s">
        <v>170</v>
      </c>
      <c r="E3" s="56"/>
      <c r="F3" s="56"/>
      <c r="G3" s="56"/>
      <c r="H3" s="56"/>
      <c r="I3" s="56"/>
      <c r="J3" s="56"/>
      <c r="K3" s="57">
        <f>+VLOOKUP($M$2,$Q$5:$R$25,2,0)</f>
        <v>2024</v>
      </c>
      <c r="L3" s="55"/>
      <c r="M3" s="55"/>
      <c r="N3" s="55"/>
      <c r="O3" s="55"/>
      <c r="Q3" s="53"/>
      <c r="R3" s="53"/>
    </row>
    <row r="4" spans="1:29" s="52" customFormat="1" ht="13.5" thickBot="1" x14ac:dyDescent="0.25"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Q4" s="53"/>
      <c r="R4" s="53"/>
      <c r="S4" s="54"/>
      <c r="T4" s="54"/>
      <c r="U4" s="54"/>
      <c r="V4" s="54"/>
      <c r="W4" s="54"/>
      <c r="X4" s="54"/>
    </row>
    <row r="5" spans="1:29" s="58" customFormat="1" ht="26.25" customHeight="1" thickTop="1" x14ac:dyDescent="0.15">
      <c r="B5" s="59" t="s">
        <v>0</v>
      </c>
      <c r="C5" s="60" t="s">
        <v>1</v>
      </c>
      <c r="D5" s="60" t="s">
        <v>2</v>
      </c>
      <c r="E5" s="60" t="s">
        <v>3</v>
      </c>
      <c r="F5" s="60" t="s">
        <v>4</v>
      </c>
      <c r="G5" s="60" t="s">
        <v>5</v>
      </c>
      <c r="H5" s="60" t="s">
        <v>6</v>
      </c>
      <c r="I5" s="60" t="s">
        <v>7</v>
      </c>
      <c r="J5" s="60" t="s">
        <v>8</v>
      </c>
      <c r="K5" s="60" t="s">
        <v>9</v>
      </c>
      <c r="L5" s="60" t="s">
        <v>10</v>
      </c>
      <c r="M5" s="61" t="s">
        <v>11</v>
      </c>
      <c r="N5" s="61" t="s">
        <v>12</v>
      </c>
      <c r="O5" s="61" t="s">
        <v>13</v>
      </c>
      <c r="P5" s="62"/>
      <c r="Q5" s="63">
        <v>1</v>
      </c>
      <c r="R5" s="63">
        <v>2004</v>
      </c>
      <c r="S5" s="64"/>
      <c r="T5" s="65"/>
      <c r="U5" s="65"/>
      <c r="V5" s="65"/>
      <c r="W5" s="65"/>
      <c r="X5" s="65"/>
      <c r="Y5" s="66"/>
      <c r="Z5" s="62"/>
      <c r="AA5" s="66"/>
      <c r="AB5" s="66"/>
      <c r="AC5" s="66"/>
    </row>
    <row r="6" spans="1:29" s="67" customFormat="1" ht="25.5" customHeight="1" x14ac:dyDescent="0.2">
      <c r="B6" s="68" t="s">
        <v>14</v>
      </c>
      <c r="C6" s="69">
        <f>+SUM(D6:O6)</f>
        <v>5105384.1979808509</v>
      </c>
      <c r="D6" s="69">
        <f>+VLOOKUP($M$2&amp;$B6,Consolidado!$B$6:$P$1240,4,0)</f>
        <v>2589207.3825490163</v>
      </c>
      <c r="E6" s="70">
        <f>+VLOOKUP($M$2&amp;$B6,Consolidado!$B$6:$P$1240,5,0)</f>
        <v>2516176.8154318342</v>
      </c>
      <c r="F6" s="70">
        <f>+VLOOKUP($M$2&amp;$B6,Consolidado!$B$6:$P$1240,6,0)</f>
        <v>0</v>
      </c>
      <c r="G6" s="70">
        <f>+VLOOKUP($M$2&amp;$B6,Consolidado!$B$6:$P$1240,7,0)</f>
        <v>0</v>
      </c>
      <c r="H6" s="70">
        <f>+VLOOKUP($M$2&amp;$B6,Consolidado!$B$6:$P$1240,8,0)</f>
        <v>0</v>
      </c>
      <c r="I6" s="70">
        <f>+VLOOKUP($M$2&amp;$B6,Consolidado!$B$6:$P$1240,9,0)</f>
        <v>0</v>
      </c>
      <c r="J6" s="70">
        <f>+VLOOKUP($M$2&amp;$B6,Consolidado!$B$6:$P$1240,10,0)</f>
        <v>0</v>
      </c>
      <c r="K6" s="70">
        <f>+VLOOKUP($M$2&amp;$B6,Consolidado!$B$6:$P$1240,11,0)</f>
        <v>0</v>
      </c>
      <c r="L6" s="70">
        <f>+VLOOKUP($M$2&amp;$B6,Consolidado!$B$6:$P$1240,12,0)</f>
        <v>0</v>
      </c>
      <c r="M6" s="70">
        <f>+VLOOKUP($M$2&amp;$B6,Consolidado!$B$6:$P$1240,13,0)</f>
        <v>0</v>
      </c>
      <c r="N6" s="70">
        <f>+VLOOKUP($M$2&amp;$B6,Consolidado!$B$6:$P$1240,14,0)</f>
        <v>0</v>
      </c>
      <c r="O6" s="70">
        <f>+VLOOKUP($M$2&amp;$B6,Consolidado!$B$6:$P$1240,15,0)</f>
        <v>0</v>
      </c>
      <c r="Q6" s="71">
        <v>2</v>
      </c>
      <c r="R6" s="71">
        <v>2005</v>
      </c>
      <c r="S6" s="72"/>
      <c r="T6" s="72"/>
      <c r="U6" s="72"/>
      <c r="V6" s="72"/>
      <c r="W6" s="72"/>
      <c r="X6" s="72"/>
    </row>
    <row r="7" spans="1:29" s="58" customFormat="1" ht="25.5" customHeight="1" x14ac:dyDescent="0.15">
      <c r="B7" s="73">
        <v>0</v>
      </c>
      <c r="C7" s="74">
        <f t="shared" ref="C7:C16" si="0">+SUM(D7:O7)</f>
        <v>4240539.4278097767</v>
      </c>
      <c r="D7" s="74">
        <f>+VLOOKUP($M$2&amp;$B7,Consolidado!$B$6:$P$1240,4,0)</f>
        <v>2141270.0813200618</v>
      </c>
      <c r="E7" s="74">
        <f>+VLOOKUP($M$2&amp;$B7,Consolidado!$B$6:$P$1240,5,0)</f>
        <v>2099269.3464897149</v>
      </c>
      <c r="F7" s="74">
        <f>+VLOOKUP($M$2&amp;$B7,Consolidado!$B$6:$P$1240,6,0)</f>
        <v>0</v>
      </c>
      <c r="G7" s="74">
        <f>+VLOOKUP($M$2&amp;$B7,Consolidado!$B$6:$P$1240,7,0)</f>
        <v>0</v>
      </c>
      <c r="H7" s="74">
        <f>+VLOOKUP($M$2&amp;$B7,Consolidado!$B$6:$P$1240,8,0)</f>
        <v>0</v>
      </c>
      <c r="I7" s="74">
        <f>+VLOOKUP($M$2&amp;$B7,Consolidado!$B$6:$P$1240,9,0)</f>
        <v>0</v>
      </c>
      <c r="J7" s="74">
        <f>+VLOOKUP($M$2&amp;$B7,Consolidado!$B$6:$P$1240,10,0)</f>
        <v>0</v>
      </c>
      <c r="K7" s="74">
        <f>+VLOOKUP($M$2&amp;$B7,Consolidado!$B$6:$P$1240,11,0)</f>
        <v>0</v>
      </c>
      <c r="L7" s="74">
        <f>+VLOOKUP($M$2&amp;$B7,Consolidado!$B$6:$P$1240,12,0)</f>
        <v>0</v>
      </c>
      <c r="M7" s="74">
        <f>+VLOOKUP($M$2&amp;$B7,Consolidado!$B$6:$P$1240,13,0)</f>
        <v>0</v>
      </c>
      <c r="N7" s="74">
        <f>+VLOOKUP($M$2&amp;$B7,Consolidado!$B$6:$P$1240,14,0)</f>
        <v>0</v>
      </c>
      <c r="O7" s="74">
        <f>+VLOOKUP($M$2&amp;$B7,Consolidado!$B$6:$P$1240,15,0)</f>
        <v>0</v>
      </c>
      <c r="P7" s="75"/>
      <c r="Q7" s="63">
        <v>3</v>
      </c>
      <c r="R7" s="63">
        <v>2006</v>
      </c>
      <c r="S7" s="76"/>
      <c r="T7" s="77"/>
      <c r="U7" s="78"/>
      <c r="V7" s="78"/>
      <c r="W7" s="77"/>
      <c r="X7" s="78"/>
      <c r="Y7" s="79"/>
      <c r="Z7" s="75"/>
      <c r="AA7" s="80"/>
      <c r="AB7" s="81"/>
      <c r="AC7" s="79"/>
    </row>
    <row r="8" spans="1:29" s="58" customFormat="1" ht="25.5" customHeight="1" x14ac:dyDescent="0.15">
      <c r="B8" s="82" t="s">
        <v>15</v>
      </c>
      <c r="C8" s="74">
        <f t="shared" si="0"/>
        <v>255765.85691107326</v>
      </c>
      <c r="D8" s="74">
        <f>+VLOOKUP($M$2&amp;$B8,Consolidado!$B$6:$P$1240,4,0)</f>
        <v>130908.33345895428</v>
      </c>
      <c r="E8" s="74">
        <f>+VLOOKUP($M$2&amp;$B8,Consolidado!$B$6:$P$1240,5,0)</f>
        <v>124857.52345211899</v>
      </c>
      <c r="F8" s="74">
        <f>+VLOOKUP($M$2&amp;$B8,Consolidado!$B$6:$P$1240,6,0)</f>
        <v>0</v>
      </c>
      <c r="G8" s="74">
        <f>+VLOOKUP($M$2&amp;$B8,Consolidado!$B$6:$P$1240,7,0)</f>
        <v>0</v>
      </c>
      <c r="H8" s="74">
        <f>+VLOOKUP($M$2&amp;$B8,Consolidado!$B$6:$P$1240,8,0)</f>
        <v>0</v>
      </c>
      <c r="I8" s="74">
        <f>+VLOOKUP($M$2&amp;$B8,Consolidado!$B$6:$P$1240,9,0)</f>
        <v>0</v>
      </c>
      <c r="J8" s="74">
        <f>+VLOOKUP($M$2&amp;$B8,Consolidado!$B$6:$P$1240,10,0)</f>
        <v>0</v>
      </c>
      <c r="K8" s="74">
        <f>+VLOOKUP($M$2&amp;$B8,Consolidado!$B$6:$P$1240,11,0)</f>
        <v>0</v>
      </c>
      <c r="L8" s="74">
        <f>+VLOOKUP($M$2&amp;$B8,Consolidado!$B$6:$P$1240,12,0)</f>
        <v>0</v>
      </c>
      <c r="M8" s="74">
        <f>+VLOOKUP($M$2&amp;$B8,Consolidado!$B$6:$P$1240,13,0)</f>
        <v>0</v>
      </c>
      <c r="N8" s="74">
        <f>+VLOOKUP($M$2&amp;$B8,Consolidado!$B$6:$P$1240,14,0)</f>
        <v>0</v>
      </c>
      <c r="O8" s="74">
        <f>+VLOOKUP($M$2&amp;$B8,Consolidado!$B$6:$P$1240,15,0)</f>
        <v>0</v>
      </c>
      <c r="P8" s="75"/>
      <c r="Q8" s="71">
        <v>4</v>
      </c>
      <c r="R8" s="71">
        <v>2007</v>
      </c>
      <c r="S8" s="76"/>
      <c r="T8" s="77"/>
      <c r="U8" s="78"/>
      <c r="V8" s="78"/>
      <c r="W8" s="77"/>
      <c r="X8" s="78"/>
      <c r="Y8" s="79"/>
      <c r="Z8" s="75"/>
      <c r="AA8" s="80"/>
      <c r="AB8" s="81"/>
      <c r="AC8" s="79"/>
    </row>
    <row r="9" spans="1:29" s="58" customFormat="1" ht="25.5" customHeight="1" x14ac:dyDescent="0.15">
      <c r="B9" s="82" t="s">
        <v>16</v>
      </c>
      <c r="C9" s="74">
        <f t="shared" si="0"/>
        <v>205681.37069000001</v>
      </c>
      <c r="D9" s="74">
        <f>+VLOOKUP($M$2&amp;$B9,Consolidado!$B$6:$P$1240,4,0)</f>
        <v>114586.37018</v>
      </c>
      <c r="E9" s="74">
        <f>+VLOOKUP($M$2&amp;$B9,Consolidado!$B$6:$P$1240,5,0)</f>
        <v>91095.000510000013</v>
      </c>
      <c r="F9" s="74">
        <f>+VLOOKUP($M$2&amp;$B9,Consolidado!$B$6:$P$1240,6,0)</f>
        <v>0</v>
      </c>
      <c r="G9" s="74">
        <f>+VLOOKUP($M$2&amp;$B9,Consolidado!$B$6:$P$1240,7,0)</f>
        <v>0</v>
      </c>
      <c r="H9" s="74">
        <f>+VLOOKUP($M$2&amp;$B9,Consolidado!$B$6:$P$1240,8,0)</f>
        <v>0</v>
      </c>
      <c r="I9" s="74">
        <f>+VLOOKUP($M$2&amp;$B9,Consolidado!$B$6:$P$1240,9,0)</f>
        <v>0</v>
      </c>
      <c r="J9" s="74">
        <f>+VLOOKUP($M$2&amp;$B9,Consolidado!$B$6:$P$1240,10,0)</f>
        <v>0</v>
      </c>
      <c r="K9" s="74">
        <f>+VLOOKUP($M$2&amp;$B9,Consolidado!$B$6:$P$1240,11,0)</f>
        <v>0</v>
      </c>
      <c r="L9" s="74">
        <f>+VLOOKUP($M$2&amp;$B9,Consolidado!$B$6:$P$1240,12,0)</f>
        <v>0</v>
      </c>
      <c r="M9" s="74">
        <f>+VLOOKUP($M$2&amp;$B9,Consolidado!$B$6:$P$1240,13,0)</f>
        <v>0</v>
      </c>
      <c r="N9" s="74">
        <f>+VLOOKUP($M$2&amp;$B9,Consolidado!$B$6:$P$1240,14,0)</f>
        <v>0</v>
      </c>
      <c r="O9" s="74">
        <f>+VLOOKUP($M$2&amp;$B9,Consolidado!$B$6:$P$1240,15,0)</f>
        <v>0</v>
      </c>
      <c r="P9" s="75"/>
      <c r="Q9" s="63">
        <v>5</v>
      </c>
      <c r="R9" s="63">
        <v>2008</v>
      </c>
      <c r="S9" s="76"/>
      <c r="T9" s="77"/>
      <c r="U9" s="78"/>
      <c r="V9" s="78"/>
      <c r="W9" s="77"/>
      <c r="X9" s="78"/>
      <c r="Y9" s="79"/>
      <c r="Z9" s="75"/>
      <c r="AA9" s="80"/>
      <c r="AB9" s="81"/>
      <c r="AC9" s="79"/>
    </row>
    <row r="10" spans="1:29" s="58" customFormat="1" ht="25.5" customHeight="1" x14ac:dyDescent="0.15">
      <c r="B10" s="82" t="s">
        <v>17</v>
      </c>
      <c r="C10" s="74">
        <f t="shared" si="0"/>
        <v>399881.81760000001</v>
      </c>
      <c r="D10" s="74">
        <f>+VLOOKUP($M$2&amp;$B10,Consolidado!$B$6:$P$1240,4,0)</f>
        <v>200763.95061</v>
      </c>
      <c r="E10" s="74">
        <f>+VLOOKUP($M$2&amp;$B10,Consolidado!$B$6:$P$1240,5,0)</f>
        <v>199117.86699000001</v>
      </c>
      <c r="F10" s="74">
        <f>+VLOOKUP($M$2&amp;$B10,Consolidado!$B$6:$P$1240,6,0)</f>
        <v>0</v>
      </c>
      <c r="G10" s="74">
        <f>+VLOOKUP($M$2&amp;$B10,Consolidado!$B$6:$P$1240,7,0)</f>
        <v>0</v>
      </c>
      <c r="H10" s="74">
        <f>+VLOOKUP($M$2&amp;$B10,Consolidado!$B$6:$P$1240,8,0)</f>
        <v>0</v>
      </c>
      <c r="I10" s="74">
        <f>+VLOOKUP($M$2&amp;$B10,Consolidado!$B$6:$P$1240,9,0)</f>
        <v>0</v>
      </c>
      <c r="J10" s="74">
        <f>+VLOOKUP($M$2&amp;$B10,Consolidado!$B$6:$P$1240,10,0)</f>
        <v>0</v>
      </c>
      <c r="K10" s="74">
        <f>+VLOOKUP($M$2&amp;$B10,Consolidado!$B$6:$P$1240,11,0)</f>
        <v>0</v>
      </c>
      <c r="L10" s="74">
        <f>+VLOOKUP($M$2&amp;$B10,Consolidado!$B$6:$P$1240,12,0)</f>
        <v>0</v>
      </c>
      <c r="M10" s="74">
        <f>+VLOOKUP($M$2&amp;$B10,Consolidado!$B$6:$P$1240,13,0)</f>
        <v>0</v>
      </c>
      <c r="N10" s="74">
        <f>+VLOOKUP($M$2&amp;$B10,Consolidado!$B$6:$P$1240,14,0)</f>
        <v>0</v>
      </c>
      <c r="O10" s="74">
        <f>+VLOOKUP($M$2&amp;$B10,Consolidado!$B$6:$P$1240,15,0)</f>
        <v>0</v>
      </c>
      <c r="P10" s="75"/>
      <c r="Q10" s="71">
        <v>6</v>
      </c>
      <c r="R10" s="71">
        <v>2009</v>
      </c>
      <c r="S10" s="76"/>
      <c r="T10" s="77"/>
      <c r="U10" s="78"/>
      <c r="V10" s="78"/>
      <c r="W10" s="77"/>
      <c r="X10" s="78"/>
      <c r="Y10" s="79"/>
      <c r="Z10" s="75"/>
      <c r="AA10" s="80"/>
      <c r="AB10" s="81"/>
      <c r="AC10" s="79"/>
    </row>
    <row r="11" spans="1:29" s="58" customFormat="1" ht="25.5" customHeight="1" x14ac:dyDescent="0.15">
      <c r="B11" s="82" t="s">
        <v>18</v>
      </c>
      <c r="C11" s="74">
        <f t="shared" si="0"/>
        <v>2065.0362500000001</v>
      </c>
      <c r="D11" s="74">
        <f>+VLOOKUP($M$2&amp;$B11,Consolidado!$B$6:$P$1240,4,0)</f>
        <v>801.79548</v>
      </c>
      <c r="E11" s="74">
        <f>+VLOOKUP($M$2&amp;$B11,Consolidado!$B$6:$P$1240,5,0)</f>
        <v>1263.2407699999999</v>
      </c>
      <c r="F11" s="74">
        <f>+VLOOKUP($M$2&amp;$B11,Consolidado!$B$6:$P$1240,6,0)</f>
        <v>0</v>
      </c>
      <c r="G11" s="74">
        <f>+VLOOKUP($M$2&amp;$B11,Consolidado!$B$6:$P$1240,7,0)</f>
        <v>0</v>
      </c>
      <c r="H11" s="74">
        <f>+VLOOKUP($M$2&amp;$B11,Consolidado!$B$6:$P$1240,8,0)</f>
        <v>0</v>
      </c>
      <c r="I11" s="74">
        <f>+VLOOKUP($M$2&amp;$B11,Consolidado!$B$6:$P$1240,9,0)</f>
        <v>0</v>
      </c>
      <c r="J11" s="74">
        <f>+VLOOKUP($M$2&amp;$B11,Consolidado!$B$6:$P$1240,10,0)</f>
        <v>0</v>
      </c>
      <c r="K11" s="74">
        <f>+VLOOKUP($M$2&amp;$B11,Consolidado!$B$6:$P$1240,11,0)</f>
        <v>0</v>
      </c>
      <c r="L11" s="74">
        <f>+VLOOKUP($M$2&amp;$B11,Consolidado!$B$6:$P$1240,12,0)</f>
        <v>0</v>
      </c>
      <c r="M11" s="74">
        <f>+VLOOKUP($M$2&amp;$B11,Consolidado!$B$6:$P$1240,13,0)</f>
        <v>0</v>
      </c>
      <c r="N11" s="74">
        <f>+VLOOKUP($M$2&amp;$B11,Consolidado!$B$6:$P$1240,14,0)</f>
        <v>0</v>
      </c>
      <c r="O11" s="74">
        <f>+VLOOKUP($M$2&amp;$B11,Consolidado!$B$6:$P$1240,15,0)</f>
        <v>0</v>
      </c>
      <c r="P11" s="75"/>
      <c r="Q11" s="63">
        <v>7</v>
      </c>
      <c r="R11" s="63">
        <v>2010</v>
      </c>
      <c r="S11" s="76"/>
      <c r="T11" s="77"/>
      <c r="U11" s="78"/>
      <c r="V11" s="78"/>
      <c r="W11" s="77"/>
      <c r="X11" s="78"/>
      <c r="Y11" s="79"/>
      <c r="Z11" s="75"/>
      <c r="AA11" s="80"/>
      <c r="AB11" s="81"/>
      <c r="AC11" s="79"/>
    </row>
    <row r="12" spans="1:29" s="58" customFormat="1" ht="25.5" customHeight="1" x14ac:dyDescent="0.15">
      <c r="B12" s="82" t="s">
        <v>19</v>
      </c>
      <c r="C12" s="74">
        <f t="shared" si="0"/>
        <v>1235.492</v>
      </c>
      <c r="D12" s="74">
        <f>+VLOOKUP($M$2&amp;$B12,Consolidado!$B$6:$P$1240,4,0)</f>
        <v>761.62620000000004</v>
      </c>
      <c r="E12" s="74">
        <f>+VLOOKUP($M$2&amp;$B12,Consolidado!$B$6:$P$1240,5,0)</f>
        <v>473.86579999999998</v>
      </c>
      <c r="F12" s="74">
        <f>+VLOOKUP($M$2&amp;$B12,Consolidado!$B$6:$P$1240,6,0)</f>
        <v>0</v>
      </c>
      <c r="G12" s="74">
        <f>+VLOOKUP($M$2&amp;$B12,Consolidado!$B$6:$P$1240,7,0)</f>
        <v>0</v>
      </c>
      <c r="H12" s="74">
        <f>+VLOOKUP($M$2&amp;$B12,Consolidado!$B$6:$P$1240,8,0)</f>
        <v>0</v>
      </c>
      <c r="I12" s="74">
        <f>+VLOOKUP($M$2&amp;$B12,Consolidado!$B$6:$P$1240,9,0)</f>
        <v>0</v>
      </c>
      <c r="J12" s="74">
        <f>+VLOOKUP($M$2&amp;$B12,Consolidado!$B$6:$P$1240,10,0)</f>
        <v>0</v>
      </c>
      <c r="K12" s="74">
        <f>+VLOOKUP($M$2&amp;$B12,Consolidado!$B$6:$P$1240,11,0)</f>
        <v>0</v>
      </c>
      <c r="L12" s="74">
        <f>+VLOOKUP($M$2&amp;$B12,Consolidado!$B$6:$P$1240,12,0)</f>
        <v>0</v>
      </c>
      <c r="M12" s="74">
        <f>+VLOOKUP($M$2&amp;$B12,Consolidado!$B$6:$P$1240,13,0)</f>
        <v>0</v>
      </c>
      <c r="N12" s="74">
        <f>+VLOOKUP($M$2&amp;$B12,Consolidado!$B$6:$P$1240,14,0)</f>
        <v>0</v>
      </c>
      <c r="O12" s="74">
        <f>+VLOOKUP($M$2&amp;$B12,Consolidado!$B$6:$P$1240,15,0)</f>
        <v>0</v>
      </c>
      <c r="P12" s="75"/>
      <c r="Q12" s="71">
        <v>8</v>
      </c>
      <c r="R12" s="71">
        <v>2011</v>
      </c>
      <c r="S12" s="76"/>
      <c r="T12" s="77"/>
      <c r="U12" s="78"/>
      <c r="V12" s="78"/>
      <c r="W12" s="77"/>
      <c r="X12" s="78"/>
      <c r="Y12" s="79"/>
      <c r="Z12" s="75"/>
      <c r="AA12" s="80"/>
      <c r="AB12" s="81"/>
      <c r="AC12" s="79"/>
    </row>
    <row r="13" spans="1:29" s="58" customFormat="1" ht="25.5" customHeight="1" x14ac:dyDescent="0.15">
      <c r="B13" s="82" t="s">
        <v>20</v>
      </c>
      <c r="C13" s="74">
        <f t="shared" si="0"/>
        <v>174.43839</v>
      </c>
      <c r="D13" s="74">
        <f>+VLOOKUP($M$2&amp;$B13,Consolidado!$B$6:$P$1240,4,0)</f>
        <v>101.88221999999999</v>
      </c>
      <c r="E13" s="74">
        <f>+VLOOKUP($M$2&amp;$B13,Consolidado!$B$6:$P$1240,5,0)</f>
        <v>72.556170000000009</v>
      </c>
      <c r="F13" s="74">
        <f>+VLOOKUP($M$2&amp;$B13,Consolidado!$B$6:$P$1240,6,0)</f>
        <v>0</v>
      </c>
      <c r="G13" s="74">
        <f>+VLOOKUP($M$2&amp;$B13,Consolidado!$B$6:$P$1240,7,0)</f>
        <v>0</v>
      </c>
      <c r="H13" s="74">
        <f>+VLOOKUP($M$2&amp;$B13,Consolidado!$B$6:$P$1240,8,0)</f>
        <v>0</v>
      </c>
      <c r="I13" s="74">
        <f>+VLOOKUP($M$2&amp;$B13,Consolidado!$B$6:$P$1240,9,0)</f>
        <v>0</v>
      </c>
      <c r="J13" s="74">
        <f>+VLOOKUP($M$2&amp;$B13,Consolidado!$B$6:$P$1240,10,0)</f>
        <v>0</v>
      </c>
      <c r="K13" s="74">
        <f>+VLOOKUP($M$2&amp;$B13,Consolidado!$B$6:$P$1240,11,0)</f>
        <v>0</v>
      </c>
      <c r="L13" s="74">
        <f>+VLOOKUP($M$2&amp;$B13,Consolidado!$B$6:$P$1240,12,0)</f>
        <v>0</v>
      </c>
      <c r="M13" s="74">
        <f>+VLOOKUP($M$2&amp;$B13,Consolidado!$B$6:$P$1240,13,0)</f>
        <v>0</v>
      </c>
      <c r="N13" s="74">
        <f>+VLOOKUP($M$2&amp;$B13,Consolidado!$B$6:$P$1240,14,0)</f>
        <v>0</v>
      </c>
      <c r="O13" s="74">
        <f>+VLOOKUP($M$2&amp;$B13,Consolidado!$B$6:$P$1240,15,0)</f>
        <v>0</v>
      </c>
      <c r="P13" s="75"/>
      <c r="Q13" s="63">
        <v>9</v>
      </c>
      <c r="R13" s="63">
        <v>2012</v>
      </c>
      <c r="S13" s="76"/>
      <c r="T13" s="77"/>
      <c r="U13" s="78"/>
      <c r="V13" s="78"/>
      <c r="W13" s="77"/>
      <c r="X13" s="78"/>
      <c r="Y13" s="79"/>
      <c r="Z13" s="75"/>
      <c r="AA13" s="80"/>
      <c r="AB13" s="81"/>
      <c r="AC13" s="79"/>
    </row>
    <row r="14" spans="1:29" s="58" customFormat="1" ht="25.5" customHeight="1" x14ac:dyDescent="0.15">
      <c r="B14" s="82" t="s">
        <v>21</v>
      </c>
      <c r="C14" s="74">
        <f t="shared" si="0"/>
        <v>0</v>
      </c>
      <c r="D14" s="74">
        <f>+VLOOKUP($M$2&amp;$B14,Consolidado!$B$6:$P$1240,4,0)</f>
        <v>0</v>
      </c>
      <c r="E14" s="74">
        <f>+VLOOKUP($M$2&amp;$B14,Consolidado!$B$6:$P$1240,5,0)</f>
        <v>0</v>
      </c>
      <c r="F14" s="74">
        <f>+VLOOKUP($M$2&amp;$B14,Consolidado!$B$6:$P$1240,6,0)</f>
        <v>0</v>
      </c>
      <c r="G14" s="74">
        <f>+VLOOKUP($M$2&amp;$B14,Consolidado!$B$6:$P$1240,7,0)</f>
        <v>0</v>
      </c>
      <c r="H14" s="74">
        <f>+VLOOKUP($M$2&amp;$B14,Consolidado!$B$6:$P$1240,8,0)</f>
        <v>0</v>
      </c>
      <c r="I14" s="74">
        <f>+VLOOKUP($M$2&amp;$B14,Consolidado!$B$6:$P$1240,9,0)</f>
        <v>0</v>
      </c>
      <c r="J14" s="74">
        <f>+VLOOKUP($M$2&amp;$B14,Consolidado!$B$6:$P$1240,10,0)</f>
        <v>0</v>
      </c>
      <c r="K14" s="74">
        <f>+VLOOKUP($M$2&amp;$B14,Consolidado!$B$6:$P$1240,11,0)</f>
        <v>0</v>
      </c>
      <c r="L14" s="74">
        <f>+VLOOKUP($M$2&amp;$B14,Consolidado!$B$6:$P$1240,12,0)</f>
        <v>0</v>
      </c>
      <c r="M14" s="74">
        <f>+VLOOKUP($M$2&amp;$B14,Consolidado!$B$6:$P$1240,13,0)</f>
        <v>0</v>
      </c>
      <c r="N14" s="74">
        <f>+VLOOKUP($M$2&amp;$B14,Consolidado!$B$6:$P$1240,14,0)</f>
        <v>0</v>
      </c>
      <c r="O14" s="74">
        <f>+VLOOKUP($M$2&amp;$B14,Consolidado!$B$6:$P$1240,15,0)</f>
        <v>0</v>
      </c>
      <c r="P14" s="75"/>
      <c r="Q14" s="71">
        <v>10</v>
      </c>
      <c r="R14" s="63">
        <v>2013</v>
      </c>
      <c r="S14" s="76"/>
      <c r="T14" s="77"/>
      <c r="U14" s="78"/>
      <c r="V14" s="78"/>
      <c r="W14" s="77"/>
      <c r="X14" s="78"/>
      <c r="Y14" s="79"/>
      <c r="Z14" s="75"/>
      <c r="AA14" s="80"/>
      <c r="AB14" s="81"/>
      <c r="AC14" s="79"/>
    </row>
    <row r="15" spans="1:29" s="58" customFormat="1" ht="25.5" customHeight="1" x14ac:dyDescent="0.15">
      <c r="B15" s="82" t="s">
        <v>22</v>
      </c>
      <c r="C15" s="74">
        <f t="shared" si="0"/>
        <v>40.758330000000001</v>
      </c>
      <c r="D15" s="74">
        <f>+VLOOKUP($M$2&amp;$B15,Consolidado!$B$6:$P$1240,4,0)</f>
        <v>13.34308</v>
      </c>
      <c r="E15" s="74">
        <f>+VLOOKUP($M$2&amp;$B15,Consolidado!$B$6:$P$1240,5,0)</f>
        <v>27.41525</v>
      </c>
      <c r="F15" s="74">
        <f>+VLOOKUP($M$2&amp;$B15,Consolidado!$B$6:$P$1240,6,0)</f>
        <v>0</v>
      </c>
      <c r="G15" s="74">
        <f>+VLOOKUP($M$2&amp;$B15,Consolidado!$B$6:$P$1240,7,0)</f>
        <v>0</v>
      </c>
      <c r="H15" s="74">
        <f>+VLOOKUP($M$2&amp;$B15,Consolidado!$B$6:$P$1240,8,0)</f>
        <v>0</v>
      </c>
      <c r="I15" s="74">
        <f>+VLOOKUP($M$2&amp;$B15,Consolidado!$B$6:$P$1240,9,0)</f>
        <v>0</v>
      </c>
      <c r="J15" s="74">
        <f>+VLOOKUP($M$2&amp;$B15,Consolidado!$B$6:$P$1240,10,0)</f>
        <v>0</v>
      </c>
      <c r="K15" s="74">
        <f>+VLOOKUP($M$2&amp;$B15,Consolidado!$B$6:$P$1240,11,0)</f>
        <v>0</v>
      </c>
      <c r="L15" s="74">
        <f>+VLOOKUP($M$2&amp;$B15,Consolidado!$B$6:$P$1240,12,0)</f>
        <v>0</v>
      </c>
      <c r="M15" s="74">
        <f>+VLOOKUP($M$2&amp;$B15,Consolidado!$B$6:$P$1240,13,0)</f>
        <v>0</v>
      </c>
      <c r="N15" s="74">
        <f>+VLOOKUP($M$2&amp;$B15,Consolidado!$B$6:$P$1240,14,0)</f>
        <v>0</v>
      </c>
      <c r="O15" s="74">
        <f>+VLOOKUP($M$2&amp;$B15,Consolidado!$B$6:$P$1240,15,0)</f>
        <v>0</v>
      </c>
      <c r="P15" s="75"/>
      <c r="Q15" s="63">
        <v>11</v>
      </c>
      <c r="R15" s="71">
        <v>2014</v>
      </c>
      <c r="S15" s="76"/>
      <c r="T15" s="77"/>
      <c r="U15" s="78"/>
      <c r="V15" s="78"/>
      <c r="W15" s="77"/>
      <c r="X15" s="78"/>
      <c r="Y15" s="79"/>
      <c r="Z15" s="75"/>
      <c r="AA15" s="80"/>
      <c r="AB15" s="81"/>
      <c r="AC15" s="79"/>
    </row>
    <row r="16" spans="1:29" s="58" customFormat="1" ht="25.5" customHeight="1" thickBot="1" x14ac:dyDescent="0.2">
      <c r="B16" s="83" t="s">
        <v>23</v>
      </c>
      <c r="C16" s="84">
        <f t="shared" si="0"/>
        <v>0</v>
      </c>
      <c r="D16" s="84">
        <f>+VLOOKUP($M$2&amp;$B16,Consolidado!$B$6:$P$1240,4,0)</f>
        <v>0</v>
      </c>
      <c r="E16" s="84">
        <f>+VLOOKUP($M$2&amp;$B16,Consolidado!$B$6:$P$1240,5,0)</f>
        <v>0</v>
      </c>
      <c r="F16" s="84">
        <f>+VLOOKUP($M$2&amp;$B16,Consolidado!$B$6:$P$1240,6,0)</f>
        <v>0</v>
      </c>
      <c r="G16" s="84">
        <f>+VLOOKUP($M$2&amp;$B16,Consolidado!$B$6:$P$1240,7,0)</f>
        <v>0</v>
      </c>
      <c r="H16" s="84">
        <f>+VLOOKUP($M$2&amp;$B16,Consolidado!$B$6:$P$1240,8,0)</f>
        <v>0</v>
      </c>
      <c r="I16" s="84">
        <f>+VLOOKUP($M$2&amp;$B16,Consolidado!$B$6:$P$1240,9,0)</f>
        <v>0</v>
      </c>
      <c r="J16" s="84">
        <f>+VLOOKUP($M$2&amp;$B16,Consolidado!$B$6:$P$1240,10,0)</f>
        <v>0</v>
      </c>
      <c r="K16" s="84">
        <f>+VLOOKUP($M$2&amp;$B16,Consolidado!$B$6:$P$1240,11,0)</f>
        <v>0</v>
      </c>
      <c r="L16" s="84">
        <f>+VLOOKUP($M$2&amp;$B16,Consolidado!$B$6:$P$1240,12,0)</f>
        <v>0</v>
      </c>
      <c r="M16" s="84">
        <f>+VLOOKUP($M$2&amp;$B16,Consolidado!$B$6:$P$1240,13,0)</f>
        <v>0</v>
      </c>
      <c r="N16" s="84">
        <f>+VLOOKUP($M$2&amp;$B16,Consolidado!$B$6:$P$1240,14,0)</f>
        <v>0</v>
      </c>
      <c r="O16" s="84">
        <f>+VLOOKUP($M$2&amp;$B16,Consolidado!$B$6:$P$1240,15,0)</f>
        <v>0</v>
      </c>
      <c r="P16" s="75"/>
      <c r="Q16" s="63">
        <v>12</v>
      </c>
      <c r="R16" s="63">
        <v>2015</v>
      </c>
      <c r="S16" s="76"/>
      <c r="T16" s="77"/>
      <c r="U16" s="78"/>
      <c r="V16" s="78"/>
      <c r="W16" s="77"/>
      <c r="X16" s="78"/>
      <c r="Y16" s="79"/>
      <c r="Z16" s="75"/>
      <c r="AA16" s="80"/>
      <c r="AB16" s="81"/>
      <c r="AC16" s="79"/>
    </row>
    <row r="17" spans="2:24" s="67" customFormat="1" ht="17.25" customHeight="1" thickTop="1" x14ac:dyDescent="0.2"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Q17" s="71">
        <v>13</v>
      </c>
      <c r="R17" s="63">
        <v>2016</v>
      </c>
      <c r="S17" s="72"/>
      <c r="T17" s="72"/>
      <c r="U17" s="72"/>
      <c r="V17" s="72"/>
      <c r="W17" s="72"/>
      <c r="X17" s="72"/>
    </row>
    <row r="18" spans="2:24" s="88" customFormat="1" x14ac:dyDescent="0.15">
      <c r="B18" s="86" t="s">
        <v>171</v>
      </c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Q18" s="71">
        <v>14</v>
      </c>
      <c r="R18" s="89">
        <v>2017</v>
      </c>
      <c r="S18" s="90"/>
      <c r="T18" s="90"/>
      <c r="U18" s="90"/>
      <c r="V18" s="90"/>
      <c r="W18" s="90"/>
      <c r="X18" s="90"/>
    </row>
    <row r="19" spans="2:24" s="88" customFormat="1" x14ac:dyDescent="0.15">
      <c r="B19" s="91" t="s">
        <v>24</v>
      </c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Q19" s="71">
        <v>15</v>
      </c>
      <c r="R19" s="63">
        <v>2018</v>
      </c>
      <c r="S19" s="90"/>
      <c r="T19" s="90"/>
      <c r="U19" s="90"/>
      <c r="V19" s="90"/>
      <c r="W19" s="90"/>
      <c r="X19" s="90"/>
    </row>
    <row r="20" spans="2:24" s="52" customFormat="1" ht="11.25" customHeight="1" x14ac:dyDescent="0.2">
      <c r="B20" s="93" t="s">
        <v>25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5"/>
      <c r="N20" s="95"/>
      <c r="O20" s="95"/>
      <c r="Q20" s="71">
        <v>16</v>
      </c>
      <c r="R20" s="63">
        <v>2019</v>
      </c>
      <c r="S20" s="54"/>
      <c r="T20" s="54"/>
      <c r="U20" s="54"/>
      <c r="V20" s="54"/>
      <c r="W20" s="54"/>
      <c r="X20" s="54"/>
    </row>
    <row r="21" spans="2:24" s="52" customFormat="1" ht="11.25" customHeight="1" x14ac:dyDescent="0.2">
      <c r="B21" s="93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5"/>
      <c r="N21" s="95"/>
      <c r="O21" s="95"/>
      <c r="Q21" s="71">
        <v>17</v>
      </c>
      <c r="R21" s="63">
        <v>2020</v>
      </c>
      <c r="S21" s="54"/>
      <c r="T21" s="54"/>
      <c r="U21" s="54"/>
      <c r="V21" s="54"/>
      <c r="W21" s="54"/>
      <c r="X21" s="54"/>
    </row>
    <row r="22" spans="2:24" ht="9.75" customHeight="1" x14ac:dyDescent="0.2"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Q22" s="47">
        <v>18</v>
      </c>
      <c r="R22" s="46">
        <v>2021</v>
      </c>
      <c r="S22" s="3"/>
      <c r="T22" s="3"/>
      <c r="U22" s="3"/>
      <c r="V22" s="3"/>
      <c r="W22" s="3"/>
      <c r="X22" s="3"/>
    </row>
    <row r="23" spans="2:24" ht="12.75" customHeight="1" x14ac:dyDescent="0.2">
      <c r="Q23" s="47">
        <v>19</v>
      </c>
      <c r="R23" s="46">
        <v>2022</v>
      </c>
      <c r="S23" s="3"/>
      <c r="T23" s="3"/>
      <c r="U23" s="3"/>
      <c r="V23" s="3"/>
      <c r="W23" s="3"/>
      <c r="X23" s="3"/>
    </row>
    <row r="24" spans="2:24" ht="12.75" customHeight="1" x14ac:dyDescent="0.2">
      <c r="Q24" s="47">
        <v>20</v>
      </c>
      <c r="R24" s="46">
        <v>2023</v>
      </c>
      <c r="S24" s="3"/>
      <c r="T24" s="3"/>
      <c r="U24" s="3"/>
      <c r="V24" s="3"/>
      <c r="W24" s="3"/>
      <c r="X24" s="3"/>
    </row>
    <row r="25" spans="2:24" ht="12.75" customHeight="1" x14ac:dyDescent="0.2">
      <c r="Q25" s="45">
        <v>21</v>
      </c>
      <c r="R25" s="45">
        <v>2024</v>
      </c>
      <c r="S25" s="3"/>
      <c r="T25" s="3"/>
      <c r="U25" s="3"/>
      <c r="V25" s="3"/>
      <c r="W25" s="3"/>
      <c r="X25" s="3"/>
    </row>
    <row r="26" spans="2:24" ht="12.75" customHeight="1" x14ac:dyDescent="0.2">
      <c r="S26" s="3"/>
      <c r="T26" s="3"/>
      <c r="U26" s="3"/>
      <c r="V26" s="3"/>
      <c r="W26" s="3"/>
      <c r="X26" s="3"/>
    </row>
    <row r="27" spans="2:24" ht="12.75" customHeight="1" x14ac:dyDescent="0.2">
      <c r="S27" s="3"/>
      <c r="T27" s="3"/>
      <c r="U27" s="3"/>
      <c r="V27" s="3"/>
      <c r="W27" s="3"/>
      <c r="X27" s="3"/>
    </row>
  </sheetData>
  <sheetProtection sheet="1" objects="1" scenarios="1"/>
  <mergeCells count="3">
    <mergeCell ref="B18:O18"/>
    <mergeCell ref="B22:O22"/>
    <mergeCell ref="D3:J3"/>
  </mergeCells>
  <printOptions horizontalCentered="1"/>
  <pageMargins left="0.75" right="0.75" top="1" bottom="1" header="0" footer="0"/>
  <pageSetup paperSize="9" orientation="landscape" r:id="rId1"/>
  <headerFooter alignWithMargins="0">
    <oddFooter>&amp;C&amp;8Departamento de Estadística, Análisis y Programación Tributaria
GERENCIA DE PLANIFICACION Y DESARROLLO INSTITUCIONAL
&amp;D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print="0" autoLine="0" autoPict="0" altText="Seleccionar año">
                <anchor moveWithCells="1" sizeWithCells="1">
                  <from>
                    <xdr:col>12</xdr:col>
                    <xdr:colOff>66675</xdr:colOff>
                    <xdr:row>0</xdr:row>
                    <xdr:rowOff>104775</xdr:rowOff>
                  </from>
                  <to>
                    <xdr:col>13</xdr:col>
                    <xdr:colOff>19050</xdr:colOff>
                    <xdr:row>1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285"/>
  <sheetViews>
    <sheetView showGridLines="0" topLeftCell="A252" zoomScale="90" zoomScaleNormal="90" workbookViewId="0">
      <selection activeCell="F280" sqref="F280"/>
    </sheetView>
  </sheetViews>
  <sheetFormatPr baseColWidth="10" defaultColWidth="0" defaultRowHeight="17.25" customHeight="1" x14ac:dyDescent="0.2"/>
  <cols>
    <col min="1" max="1" width="3" style="3" customWidth="1"/>
    <col min="2" max="2" width="1.28515625" style="39" customWidth="1"/>
    <col min="3" max="3" width="12.42578125" style="3" bestFit="1" customWidth="1"/>
    <col min="4" max="4" width="26.7109375" style="3" bestFit="1" customWidth="1"/>
    <col min="5" max="16" width="14" style="3" bestFit="1" customWidth="1"/>
    <col min="17" max="17" width="7" style="3" customWidth="1"/>
    <col min="18" max="18" width="2.7109375" style="3" bestFit="1" customWidth="1"/>
    <col min="19" max="19" width="4.42578125" style="3" hidden="1" customWidth="1"/>
    <col min="20" max="16384" width="11.42578125" style="3" hidden="1"/>
  </cols>
  <sheetData>
    <row r="1" spans="1:38" ht="17.25" customHeight="1" x14ac:dyDescent="0.2">
      <c r="A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38" ht="17.25" customHeight="1" x14ac:dyDescent="0.2">
      <c r="A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4"/>
      <c r="O2" s="2"/>
      <c r="P2" s="2"/>
    </row>
    <row r="3" spans="1:38" ht="17.25" customHeight="1" x14ac:dyDescent="0.2">
      <c r="A3" s="1"/>
      <c r="D3" s="5"/>
      <c r="E3" s="49" t="s">
        <v>172</v>
      </c>
      <c r="F3" s="49"/>
      <c r="G3" s="49"/>
      <c r="H3" s="49"/>
      <c r="I3" s="49"/>
      <c r="J3" s="49"/>
      <c r="K3" s="49"/>
      <c r="L3" s="49"/>
      <c r="M3" s="49"/>
      <c r="N3" s="49"/>
      <c r="O3" s="5"/>
      <c r="P3" s="5"/>
    </row>
    <row r="4" spans="1:38" ht="17.25" customHeight="1" thickBot="1" x14ac:dyDescent="0.25"/>
    <row r="5" spans="1:38" s="7" customFormat="1" ht="17.25" customHeight="1" thickTop="1" x14ac:dyDescent="0.15">
      <c r="B5" s="40"/>
      <c r="C5" s="27" t="s">
        <v>48</v>
      </c>
      <c r="D5" s="8" t="s">
        <v>1</v>
      </c>
      <c r="E5" s="8" t="s">
        <v>2</v>
      </c>
      <c r="F5" s="8" t="s">
        <v>3</v>
      </c>
      <c r="G5" s="8" t="s">
        <v>4</v>
      </c>
      <c r="H5" s="8" t="s">
        <v>5</v>
      </c>
      <c r="I5" s="8" t="s">
        <v>6</v>
      </c>
      <c r="J5" s="8" t="s">
        <v>7</v>
      </c>
      <c r="K5" s="8" t="s">
        <v>8</v>
      </c>
      <c r="L5" s="8" t="s">
        <v>9</v>
      </c>
      <c r="M5" s="8" t="s">
        <v>10</v>
      </c>
      <c r="N5" s="9" t="s">
        <v>11</v>
      </c>
      <c r="O5" s="9" t="s">
        <v>12</v>
      </c>
      <c r="P5" s="9" t="s">
        <v>13</v>
      </c>
      <c r="Q5" s="10"/>
      <c r="R5" s="11"/>
      <c r="S5" s="11"/>
      <c r="T5" s="10"/>
      <c r="U5" s="12"/>
      <c r="V5" s="12"/>
      <c r="W5" s="12"/>
      <c r="X5" s="12"/>
      <c r="Y5" s="12"/>
      <c r="Z5" s="12"/>
      <c r="AA5" s="10"/>
      <c r="AB5" s="12"/>
      <c r="AC5" s="12"/>
      <c r="AD5" s="13"/>
      <c r="AE5" s="14"/>
      <c r="AF5" s="14"/>
      <c r="AG5" s="14"/>
      <c r="AH5" s="14"/>
      <c r="AI5" s="14"/>
      <c r="AJ5" s="14"/>
      <c r="AK5" s="14"/>
      <c r="AL5" s="15"/>
    </row>
    <row r="6" spans="1:38" s="16" customFormat="1" ht="17.25" customHeight="1" x14ac:dyDescent="0.2">
      <c r="B6" s="39" t="s">
        <v>26</v>
      </c>
      <c r="C6" s="17" t="s">
        <v>14</v>
      </c>
      <c r="D6" s="18">
        <v>7161295.0519199995</v>
      </c>
      <c r="E6" s="18">
        <v>541045.05952000001</v>
      </c>
      <c r="F6" s="18">
        <v>521559.77938999992</v>
      </c>
      <c r="G6" s="18">
        <v>615040.77319999982</v>
      </c>
      <c r="H6" s="18">
        <v>581423.25274999999</v>
      </c>
      <c r="I6" s="18">
        <v>571222.42643999995</v>
      </c>
      <c r="J6" s="18">
        <v>578519.35451000009</v>
      </c>
      <c r="K6" s="18">
        <v>605818.95796000003</v>
      </c>
      <c r="L6" s="18">
        <v>586341.71279000002</v>
      </c>
      <c r="M6" s="18">
        <v>584018.78960999998</v>
      </c>
      <c r="N6" s="18">
        <v>615981.92924999981</v>
      </c>
      <c r="O6" s="18">
        <v>695937.37294000003</v>
      </c>
      <c r="P6" s="18">
        <v>664385.64356000011</v>
      </c>
      <c r="R6" s="19"/>
      <c r="S6" s="19"/>
    </row>
    <row r="7" spans="1:38" s="7" customFormat="1" ht="17.25" customHeight="1" x14ac:dyDescent="0.15">
      <c r="B7" s="40" t="s">
        <v>27</v>
      </c>
      <c r="C7" s="28">
        <v>0</v>
      </c>
      <c r="D7" s="29">
        <v>4551413.2616599994</v>
      </c>
      <c r="E7" s="29">
        <v>341534.58942999999</v>
      </c>
      <c r="F7" s="29">
        <v>339175.55848000001</v>
      </c>
      <c r="G7" s="29">
        <v>402154.13822999998</v>
      </c>
      <c r="H7" s="29">
        <v>385321.33876999997</v>
      </c>
      <c r="I7" s="29">
        <v>367398.60038000002</v>
      </c>
      <c r="J7" s="29">
        <v>361176.34263999999</v>
      </c>
      <c r="K7" s="29">
        <v>388525.61086000002</v>
      </c>
      <c r="L7" s="29">
        <v>375772.45874999999</v>
      </c>
      <c r="M7" s="29">
        <v>372181.39984999999</v>
      </c>
      <c r="N7" s="29">
        <v>386584.84967999998</v>
      </c>
      <c r="O7" s="29">
        <v>441513.88282</v>
      </c>
      <c r="P7" s="29">
        <v>390074.49177000002</v>
      </c>
      <c r="Q7" s="20"/>
      <c r="R7" s="11"/>
      <c r="S7" s="11"/>
      <c r="T7" s="20"/>
      <c r="U7" s="21"/>
      <c r="V7" s="22"/>
      <c r="W7" s="22"/>
      <c r="X7" s="21"/>
      <c r="Y7" s="22"/>
      <c r="Z7" s="23"/>
      <c r="AA7" s="20"/>
      <c r="AB7" s="21"/>
      <c r="AC7" s="22"/>
      <c r="AD7" s="24"/>
      <c r="AE7" s="14"/>
      <c r="AF7" s="14"/>
      <c r="AG7" s="14"/>
      <c r="AH7" s="14"/>
      <c r="AI7" s="14"/>
      <c r="AJ7" s="14"/>
      <c r="AK7" s="14"/>
      <c r="AL7" s="15"/>
    </row>
    <row r="8" spans="1:38" s="7" customFormat="1" ht="17.25" customHeight="1" x14ac:dyDescent="0.15">
      <c r="B8" s="40" t="s">
        <v>28</v>
      </c>
      <c r="C8" s="30" t="s">
        <v>15</v>
      </c>
      <c r="D8" s="29">
        <v>684766.19542999996</v>
      </c>
      <c r="E8" s="29">
        <v>52085.845179999997</v>
      </c>
      <c r="F8" s="29">
        <v>57207.852500000001</v>
      </c>
      <c r="G8" s="29">
        <v>56627.386960000003</v>
      </c>
      <c r="H8" s="29">
        <v>59672.793230000003</v>
      </c>
      <c r="I8" s="29">
        <v>52691.457419999999</v>
      </c>
      <c r="J8" s="29">
        <v>76919.459990000003</v>
      </c>
      <c r="K8" s="29">
        <v>58654.143340000002</v>
      </c>
      <c r="L8" s="29">
        <v>52854.092210000003</v>
      </c>
      <c r="M8" s="29">
        <v>58128.568489999998</v>
      </c>
      <c r="N8" s="29">
        <v>49475.518210000002</v>
      </c>
      <c r="O8" s="29">
        <v>56417.941010000002</v>
      </c>
      <c r="P8" s="29">
        <v>54031.136890000002</v>
      </c>
      <c r="Q8" s="20"/>
      <c r="R8" s="19"/>
      <c r="S8" s="19"/>
      <c r="T8" s="20"/>
      <c r="U8" s="21"/>
      <c r="V8" s="22"/>
      <c r="W8" s="22"/>
      <c r="X8" s="21"/>
      <c r="Y8" s="22"/>
      <c r="Z8" s="23"/>
      <c r="AA8" s="20"/>
      <c r="AB8" s="21"/>
      <c r="AC8" s="22"/>
      <c r="AD8" s="24"/>
      <c r="AE8" s="14"/>
      <c r="AF8" s="14"/>
      <c r="AG8" s="14"/>
      <c r="AH8" s="14"/>
      <c r="AI8" s="14"/>
      <c r="AJ8" s="14"/>
      <c r="AK8" s="14"/>
      <c r="AL8" s="15"/>
    </row>
    <row r="9" spans="1:38" s="7" customFormat="1" ht="17.25" customHeight="1" x14ac:dyDescent="0.15">
      <c r="B9" s="40" t="s">
        <v>29</v>
      </c>
      <c r="C9" s="30" t="s">
        <v>16</v>
      </c>
      <c r="D9" s="29">
        <v>690653.16317999992</v>
      </c>
      <c r="E9" s="29">
        <v>56042.71761</v>
      </c>
      <c r="F9" s="29">
        <v>45176.93765</v>
      </c>
      <c r="G9" s="29">
        <v>58969.080479999997</v>
      </c>
      <c r="H9" s="29">
        <v>49808.178520000001</v>
      </c>
      <c r="I9" s="29">
        <v>58760.058599999997</v>
      </c>
      <c r="J9" s="29">
        <v>51928.615460000001</v>
      </c>
      <c r="K9" s="29">
        <v>58938.028310000002</v>
      </c>
      <c r="L9" s="29">
        <v>60139.709640000001</v>
      </c>
      <c r="M9" s="29">
        <v>55690.60267</v>
      </c>
      <c r="N9" s="29">
        <v>61789.817389999997</v>
      </c>
      <c r="O9" s="29">
        <v>65304.637089999997</v>
      </c>
      <c r="P9" s="29">
        <v>68104.779760000005</v>
      </c>
      <c r="Q9" s="20"/>
      <c r="R9" s="11"/>
      <c r="S9" s="11"/>
      <c r="T9" s="20"/>
      <c r="U9" s="21"/>
      <c r="V9" s="22"/>
      <c r="W9" s="22"/>
      <c r="X9" s="21"/>
      <c r="Y9" s="22"/>
      <c r="Z9" s="23"/>
      <c r="AA9" s="20"/>
      <c r="AB9" s="21"/>
      <c r="AC9" s="22"/>
      <c r="AD9" s="24"/>
      <c r="AE9" s="14"/>
      <c r="AF9" s="14"/>
      <c r="AG9" s="14"/>
      <c r="AH9" s="14"/>
      <c r="AI9" s="14"/>
      <c r="AJ9" s="14"/>
      <c r="AK9" s="14"/>
      <c r="AL9" s="15"/>
    </row>
    <row r="10" spans="1:38" s="7" customFormat="1" ht="17.25" customHeight="1" x14ac:dyDescent="0.15">
      <c r="B10" s="40" t="s">
        <v>30</v>
      </c>
      <c r="C10" s="30" t="s">
        <v>17</v>
      </c>
      <c r="D10" s="29">
        <v>904202.32097</v>
      </c>
      <c r="E10" s="29">
        <v>59238.319990000004</v>
      </c>
      <c r="F10" s="29">
        <v>58976.879500000003</v>
      </c>
      <c r="G10" s="29">
        <v>70256.270099999994</v>
      </c>
      <c r="H10" s="29">
        <v>62412.551189999998</v>
      </c>
      <c r="I10" s="29">
        <v>68935.191919999997</v>
      </c>
      <c r="J10" s="29">
        <v>64303.815710000003</v>
      </c>
      <c r="K10" s="29">
        <v>69149.952999999994</v>
      </c>
      <c r="L10" s="29">
        <v>72578.332800000004</v>
      </c>
      <c r="M10" s="29">
        <v>73056.584579999995</v>
      </c>
      <c r="N10" s="29">
        <v>89729.475269999995</v>
      </c>
      <c r="O10" s="29">
        <v>105784.10756999999</v>
      </c>
      <c r="P10" s="29">
        <v>109780.83934000001</v>
      </c>
      <c r="Q10" s="20"/>
      <c r="R10" s="19"/>
      <c r="S10" s="19"/>
      <c r="T10" s="20"/>
      <c r="U10" s="21"/>
      <c r="V10" s="22"/>
      <c r="W10" s="22"/>
      <c r="X10" s="21"/>
      <c r="Y10" s="22"/>
      <c r="Z10" s="23"/>
      <c r="AA10" s="20"/>
      <c r="AB10" s="21"/>
      <c r="AC10" s="22"/>
      <c r="AD10" s="24"/>
      <c r="AE10" s="14"/>
      <c r="AF10" s="14"/>
      <c r="AG10" s="14"/>
      <c r="AH10" s="14"/>
      <c r="AI10" s="14"/>
      <c r="AJ10" s="14"/>
      <c r="AK10" s="14"/>
      <c r="AL10" s="15"/>
    </row>
    <row r="11" spans="1:38" s="7" customFormat="1" ht="17.25" customHeight="1" x14ac:dyDescent="0.15">
      <c r="B11" s="40" t="s">
        <v>31</v>
      </c>
      <c r="C11" s="30" t="s">
        <v>18</v>
      </c>
      <c r="D11" s="29">
        <v>308587.35177000001</v>
      </c>
      <c r="E11" s="29">
        <v>31766.98517</v>
      </c>
      <c r="F11" s="29">
        <v>20316.79782</v>
      </c>
      <c r="G11" s="29">
        <v>26252.774730000001</v>
      </c>
      <c r="H11" s="29">
        <v>23742.549299999999</v>
      </c>
      <c r="I11" s="29">
        <v>22884.14618</v>
      </c>
      <c r="J11" s="29">
        <v>23523.472699999998</v>
      </c>
      <c r="K11" s="29">
        <v>29741.237850000001</v>
      </c>
      <c r="L11" s="29">
        <v>24157.279910000001</v>
      </c>
      <c r="M11" s="29">
        <v>24307.506990000002</v>
      </c>
      <c r="N11" s="29">
        <v>27376.263739999999</v>
      </c>
      <c r="O11" s="29">
        <v>25875.55458</v>
      </c>
      <c r="P11" s="29">
        <v>28642.782800000001</v>
      </c>
      <c r="Q11" s="20"/>
      <c r="R11" s="11"/>
      <c r="S11" s="11"/>
      <c r="T11" s="20"/>
      <c r="U11" s="21"/>
      <c r="V11" s="22"/>
      <c r="W11" s="22"/>
      <c r="X11" s="21"/>
      <c r="Y11" s="22"/>
      <c r="Z11" s="23"/>
      <c r="AA11" s="20"/>
      <c r="AB11" s="21"/>
      <c r="AC11" s="22"/>
      <c r="AD11" s="24"/>
      <c r="AE11" s="14"/>
      <c r="AF11" s="14"/>
      <c r="AG11" s="14"/>
      <c r="AH11" s="14"/>
      <c r="AI11" s="14"/>
      <c r="AJ11" s="14"/>
      <c r="AK11" s="14"/>
      <c r="AL11" s="15"/>
    </row>
    <row r="12" spans="1:38" s="7" customFormat="1" ht="17.25" customHeight="1" x14ac:dyDescent="0.15">
      <c r="B12" s="40" t="s">
        <v>32</v>
      </c>
      <c r="C12" s="30" t="s">
        <v>19</v>
      </c>
      <c r="D12" s="29">
        <v>404.84165999999993</v>
      </c>
      <c r="E12" s="29">
        <v>26.266739999999999</v>
      </c>
      <c r="F12" s="29">
        <v>292.77465999999998</v>
      </c>
      <c r="G12" s="29">
        <v>52.629339999999999</v>
      </c>
      <c r="H12" s="29">
        <v>0.49637999999999999</v>
      </c>
      <c r="I12" s="29">
        <v>3.2401800000000001</v>
      </c>
      <c r="J12" s="29">
        <v>0</v>
      </c>
      <c r="K12" s="29">
        <v>0.22291</v>
      </c>
      <c r="L12" s="29">
        <v>8.7050000000000002E-2</v>
      </c>
      <c r="M12" s="29">
        <v>0</v>
      </c>
      <c r="N12" s="29">
        <v>0.60148000000000001</v>
      </c>
      <c r="O12" s="29">
        <v>1.22279</v>
      </c>
      <c r="P12" s="29">
        <v>27.300129999999999</v>
      </c>
      <c r="Q12" s="20"/>
      <c r="R12" s="19"/>
      <c r="S12" s="19"/>
      <c r="T12" s="20"/>
      <c r="U12" s="21"/>
      <c r="V12" s="22"/>
      <c r="W12" s="22"/>
      <c r="X12" s="21"/>
      <c r="Y12" s="22"/>
      <c r="Z12" s="23"/>
      <c r="AA12" s="20"/>
      <c r="AB12" s="21"/>
      <c r="AC12" s="22"/>
      <c r="AD12" s="24"/>
      <c r="AE12" s="14"/>
      <c r="AF12" s="14"/>
      <c r="AG12" s="14"/>
      <c r="AH12" s="14"/>
      <c r="AI12" s="14"/>
      <c r="AJ12" s="14"/>
      <c r="AK12" s="14"/>
      <c r="AL12" s="15"/>
    </row>
    <row r="13" spans="1:38" s="7" customFormat="1" ht="17.25" customHeight="1" x14ac:dyDescent="0.15">
      <c r="B13" s="40" t="s">
        <v>33</v>
      </c>
      <c r="C13" s="30" t="s">
        <v>20</v>
      </c>
      <c r="D13" s="29">
        <v>1706.76124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799.21541999999999</v>
      </c>
      <c r="P13" s="29">
        <v>907.54582000000005</v>
      </c>
      <c r="Q13" s="20"/>
      <c r="R13" s="11"/>
      <c r="S13" s="11"/>
      <c r="T13" s="20"/>
      <c r="U13" s="21"/>
      <c r="V13" s="22"/>
      <c r="W13" s="22"/>
      <c r="X13" s="21"/>
      <c r="Y13" s="22"/>
      <c r="Z13" s="23"/>
      <c r="AA13" s="20"/>
      <c r="AB13" s="21"/>
      <c r="AC13" s="22"/>
      <c r="AD13" s="24"/>
      <c r="AE13" s="14"/>
      <c r="AF13" s="14"/>
      <c r="AG13" s="14"/>
      <c r="AH13" s="14"/>
      <c r="AI13" s="14"/>
      <c r="AJ13" s="14"/>
      <c r="AK13" s="14"/>
      <c r="AL13" s="15"/>
    </row>
    <row r="14" spans="1:38" s="7" customFormat="1" ht="17.25" customHeight="1" x14ac:dyDescent="0.15">
      <c r="B14" s="40" t="s">
        <v>34</v>
      </c>
      <c r="C14" s="30" t="s">
        <v>21</v>
      </c>
      <c r="D14" s="29">
        <v>2312.5210500000003</v>
      </c>
      <c r="E14" s="29">
        <v>122.64949</v>
      </c>
      <c r="F14" s="29">
        <v>198.60410999999999</v>
      </c>
      <c r="G14" s="29">
        <v>288.08152999999999</v>
      </c>
      <c r="H14" s="29">
        <v>159.738</v>
      </c>
      <c r="I14" s="29">
        <v>206.76408000000001</v>
      </c>
      <c r="J14" s="29">
        <v>260.37016999999997</v>
      </c>
      <c r="K14" s="29">
        <v>242.18508</v>
      </c>
      <c r="L14" s="29">
        <v>299.33742000000001</v>
      </c>
      <c r="M14" s="29">
        <v>207.37378000000001</v>
      </c>
      <c r="N14" s="29">
        <v>263.88486</v>
      </c>
      <c r="O14" s="29">
        <v>63.532530000000001</v>
      </c>
      <c r="P14" s="29">
        <v>0</v>
      </c>
      <c r="Q14" s="20"/>
      <c r="R14" s="19"/>
      <c r="S14" s="19"/>
      <c r="T14" s="20"/>
      <c r="U14" s="21"/>
      <c r="V14" s="22"/>
      <c r="W14" s="22"/>
      <c r="X14" s="21"/>
      <c r="Y14" s="22"/>
      <c r="Z14" s="23"/>
      <c r="AA14" s="20"/>
      <c r="AB14" s="21"/>
      <c r="AC14" s="22"/>
      <c r="AD14" s="24"/>
      <c r="AE14" s="14"/>
      <c r="AF14" s="14"/>
      <c r="AG14" s="14"/>
      <c r="AH14" s="14"/>
      <c r="AI14" s="14"/>
      <c r="AJ14" s="14"/>
      <c r="AK14" s="14"/>
      <c r="AL14" s="15"/>
    </row>
    <row r="15" spans="1:38" s="7" customFormat="1" ht="17.25" customHeight="1" x14ac:dyDescent="0.15">
      <c r="B15" s="40" t="s">
        <v>35</v>
      </c>
      <c r="C15" s="30" t="s">
        <v>22</v>
      </c>
      <c r="D15" s="29">
        <v>17248.634959999999</v>
      </c>
      <c r="E15" s="29">
        <v>227.68591000000001</v>
      </c>
      <c r="F15" s="29">
        <v>214.37467000000001</v>
      </c>
      <c r="G15" s="29">
        <v>440.41183000000001</v>
      </c>
      <c r="H15" s="29">
        <v>305.60736000000003</v>
      </c>
      <c r="I15" s="29">
        <v>342.96767999999997</v>
      </c>
      <c r="J15" s="29">
        <v>407.27784000000003</v>
      </c>
      <c r="K15" s="29">
        <v>567.57660999999996</v>
      </c>
      <c r="L15" s="29">
        <v>540.41501000000005</v>
      </c>
      <c r="M15" s="29">
        <v>446.75324999999998</v>
      </c>
      <c r="N15" s="29">
        <v>761.51862000000006</v>
      </c>
      <c r="O15" s="29">
        <v>177.27913000000001</v>
      </c>
      <c r="P15" s="29">
        <v>12816.76705</v>
      </c>
      <c r="Q15" s="20"/>
      <c r="R15" s="11"/>
      <c r="S15" s="11"/>
      <c r="T15" s="20"/>
      <c r="U15" s="21"/>
      <c r="V15" s="22"/>
      <c r="W15" s="22"/>
      <c r="X15" s="21"/>
      <c r="Y15" s="22"/>
      <c r="Z15" s="23"/>
      <c r="AA15" s="20"/>
      <c r="AB15" s="21"/>
      <c r="AC15" s="22"/>
      <c r="AD15" s="24"/>
      <c r="AE15" s="14"/>
      <c r="AF15" s="14"/>
      <c r="AG15" s="14"/>
      <c r="AH15" s="14"/>
      <c r="AI15" s="14"/>
      <c r="AJ15" s="14"/>
      <c r="AK15" s="14"/>
      <c r="AL15" s="15"/>
    </row>
    <row r="16" spans="1:38" s="7" customFormat="1" ht="17.25" customHeight="1" thickBot="1" x14ac:dyDescent="0.2">
      <c r="B16" s="40" t="s">
        <v>36</v>
      </c>
      <c r="C16" s="31" t="s">
        <v>23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20"/>
      <c r="R16" s="11"/>
      <c r="S16" s="11"/>
      <c r="T16" s="20"/>
      <c r="U16" s="21"/>
      <c r="V16" s="22"/>
      <c r="W16" s="22"/>
      <c r="X16" s="21"/>
      <c r="Y16" s="22"/>
      <c r="Z16" s="23"/>
      <c r="AA16" s="20"/>
      <c r="AB16" s="21"/>
      <c r="AC16" s="22"/>
      <c r="AD16" s="24"/>
      <c r="AE16" s="14"/>
      <c r="AF16" s="14"/>
      <c r="AG16" s="14"/>
      <c r="AH16" s="14"/>
      <c r="AI16" s="14"/>
      <c r="AJ16" s="14"/>
      <c r="AK16" s="14"/>
      <c r="AL16" s="15"/>
    </row>
    <row r="17" spans="2:38" s="16" customFormat="1" ht="17.25" customHeight="1" thickTop="1" thickBot="1" x14ac:dyDescent="0.25">
      <c r="B17" s="39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R17" s="19"/>
      <c r="S17" s="19"/>
    </row>
    <row r="18" spans="2:38" s="7" customFormat="1" ht="17.25" customHeight="1" thickTop="1" x14ac:dyDescent="0.15">
      <c r="B18" s="40"/>
      <c r="C18" s="27" t="s">
        <v>60</v>
      </c>
      <c r="D18" s="8" t="s">
        <v>1</v>
      </c>
      <c r="E18" s="8" t="s">
        <v>2</v>
      </c>
      <c r="F18" s="8" t="s">
        <v>3</v>
      </c>
      <c r="G18" s="8" t="s">
        <v>4</v>
      </c>
      <c r="H18" s="8" t="s">
        <v>5</v>
      </c>
      <c r="I18" s="8" t="s">
        <v>6</v>
      </c>
      <c r="J18" s="8" t="s">
        <v>7</v>
      </c>
      <c r="K18" s="8" t="s">
        <v>8</v>
      </c>
      <c r="L18" s="8" t="s">
        <v>9</v>
      </c>
      <c r="M18" s="8" t="s">
        <v>10</v>
      </c>
      <c r="N18" s="9" t="s">
        <v>11</v>
      </c>
      <c r="O18" s="9" t="s">
        <v>12</v>
      </c>
      <c r="P18" s="9" t="s">
        <v>13</v>
      </c>
      <c r="Q18" s="10"/>
      <c r="R18" s="11"/>
      <c r="S18" s="11"/>
      <c r="T18" s="10"/>
      <c r="U18" s="12"/>
      <c r="V18" s="12"/>
      <c r="W18" s="12"/>
      <c r="X18" s="12"/>
      <c r="Y18" s="12"/>
      <c r="Z18" s="12"/>
      <c r="AA18" s="10"/>
      <c r="AB18" s="12"/>
      <c r="AC18" s="12"/>
      <c r="AD18" s="13"/>
      <c r="AE18" s="14"/>
      <c r="AF18" s="14"/>
      <c r="AG18" s="14"/>
      <c r="AH18" s="14"/>
      <c r="AI18" s="14"/>
      <c r="AJ18" s="14"/>
      <c r="AK18" s="14"/>
      <c r="AL18" s="15"/>
    </row>
    <row r="19" spans="2:38" s="16" customFormat="1" ht="17.25" customHeight="1" x14ac:dyDescent="0.2">
      <c r="B19" s="39" t="s">
        <v>37</v>
      </c>
      <c r="C19" s="17" t="s">
        <v>14</v>
      </c>
      <c r="D19" s="18">
        <v>8208222.263770001</v>
      </c>
      <c r="E19" s="18">
        <v>584326.45565000013</v>
      </c>
      <c r="F19" s="18">
        <v>546564.45100999996</v>
      </c>
      <c r="G19" s="18">
        <v>661915.77706999984</v>
      </c>
      <c r="H19" s="18">
        <v>661375.69991999993</v>
      </c>
      <c r="I19" s="18">
        <v>688595.76159999997</v>
      </c>
      <c r="J19" s="18">
        <v>744878.70447</v>
      </c>
      <c r="K19" s="18">
        <v>671023.19037999993</v>
      </c>
      <c r="L19" s="18">
        <v>730890.96873999992</v>
      </c>
      <c r="M19" s="18">
        <v>669733.40926999995</v>
      </c>
      <c r="N19" s="18">
        <v>654388.91318999988</v>
      </c>
      <c r="O19" s="18">
        <v>809662.34757999994</v>
      </c>
      <c r="P19" s="18">
        <v>784866.58489000006</v>
      </c>
      <c r="R19" s="19"/>
      <c r="S19" s="19"/>
    </row>
    <row r="20" spans="2:38" s="7" customFormat="1" ht="17.25" customHeight="1" x14ac:dyDescent="0.15">
      <c r="B20" s="40" t="s">
        <v>38</v>
      </c>
      <c r="C20" s="28">
        <v>0</v>
      </c>
      <c r="D20" s="29">
        <v>4860142.10176</v>
      </c>
      <c r="E20" s="29">
        <v>325225.85488</v>
      </c>
      <c r="F20" s="29">
        <v>289540.95996000001</v>
      </c>
      <c r="G20" s="29">
        <v>347224.28778000001</v>
      </c>
      <c r="H20" s="29">
        <v>349226.28908999998</v>
      </c>
      <c r="I20" s="29">
        <v>366461.64223</v>
      </c>
      <c r="J20" s="29">
        <v>457713.57695999998</v>
      </c>
      <c r="K20" s="29">
        <v>398893.85590000002</v>
      </c>
      <c r="L20" s="29">
        <v>439077.25414999999</v>
      </c>
      <c r="M20" s="29">
        <v>413655.71035000001</v>
      </c>
      <c r="N20" s="29">
        <v>432228.30268000002</v>
      </c>
      <c r="O20" s="29">
        <v>528680.92050999997</v>
      </c>
      <c r="P20" s="29">
        <v>512213.44727</v>
      </c>
      <c r="Q20" s="20"/>
      <c r="R20" s="11"/>
      <c r="S20" s="11"/>
      <c r="T20" s="20"/>
      <c r="U20" s="21"/>
      <c r="V20" s="22"/>
      <c r="W20" s="22"/>
      <c r="X20" s="21"/>
      <c r="Y20" s="22"/>
      <c r="Z20" s="23"/>
      <c r="AA20" s="20"/>
      <c r="AB20" s="21"/>
      <c r="AC20" s="22"/>
      <c r="AD20" s="24"/>
      <c r="AE20" s="14"/>
      <c r="AF20" s="14"/>
      <c r="AG20" s="14"/>
      <c r="AH20" s="14"/>
      <c r="AI20" s="14"/>
      <c r="AJ20" s="14"/>
      <c r="AK20" s="14"/>
      <c r="AL20" s="15"/>
    </row>
    <row r="21" spans="2:38" s="7" customFormat="1" ht="17.25" customHeight="1" x14ac:dyDescent="0.15">
      <c r="B21" s="40" t="s">
        <v>39</v>
      </c>
      <c r="C21" s="30" t="s">
        <v>15</v>
      </c>
      <c r="D21" s="29">
        <v>712664.60933000001</v>
      </c>
      <c r="E21" s="29">
        <v>50352.966970000001</v>
      </c>
      <c r="F21" s="29">
        <v>44901.5026</v>
      </c>
      <c r="G21" s="29">
        <v>57334.304839999997</v>
      </c>
      <c r="H21" s="29">
        <v>62037.830690000003</v>
      </c>
      <c r="I21" s="29">
        <v>64703.184800000003</v>
      </c>
      <c r="J21" s="29">
        <v>68031.494550000003</v>
      </c>
      <c r="K21" s="29">
        <v>51656.640090000001</v>
      </c>
      <c r="L21" s="29">
        <v>70255.972309999997</v>
      </c>
      <c r="M21" s="29">
        <v>60015.688840000003</v>
      </c>
      <c r="N21" s="29">
        <v>55624.466119999997</v>
      </c>
      <c r="O21" s="29">
        <v>57541.677380000001</v>
      </c>
      <c r="P21" s="29">
        <v>70208.880139999994</v>
      </c>
      <c r="Q21" s="20"/>
      <c r="R21" s="19"/>
      <c r="S21" s="19"/>
      <c r="T21" s="20"/>
      <c r="U21" s="21"/>
      <c r="V21" s="22"/>
      <c r="W21" s="22"/>
      <c r="X21" s="21"/>
      <c r="Y21" s="22"/>
      <c r="Z21" s="23"/>
      <c r="AA21" s="20"/>
      <c r="AB21" s="21"/>
      <c r="AC21" s="22"/>
      <c r="AD21" s="24"/>
      <c r="AE21" s="14"/>
      <c r="AF21" s="14"/>
      <c r="AG21" s="14"/>
      <c r="AH21" s="14"/>
      <c r="AI21" s="14"/>
      <c r="AJ21" s="14"/>
      <c r="AK21" s="14"/>
      <c r="AL21" s="15"/>
    </row>
    <row r="22" spans="2:38" s="7" customFormat="1" ht="17.25" customHeight="1" x14ac:dyDescent="0.15">
      <c r="B22" s="40" t="s">
        <v>40</v>
      </c>
      <c r="C22" s="30" t="s">
        <v>16</v>
      </c>
      <c r="D22" s="29">
        <v>784902.32028999995</v>
      </c>
      <c r="E22" s="29">
        <v>56484.135199999997</v>
      </c>
      <c r="F22" s="29">
        <v>57516.959329999998</v>
      </c>
      <c r="G22" s="29">
        <v>63290.71488</v>
      </c>
      <c r="H22" s="29">
        <v>64256.819860000003</v>
      </c>
      <c r="I22" s="29">
        <v>68115.701870000004</v>
      </c>
      <c r="J22" s="29">
        <v>67026.27205</v>
      </c>
      <c r="K22" s="29">
        <v>66284.413209999999</v>
      </c>
      <c r="L22" s="29">
        <v>68408.168189999997</v>
      </c>
      <c r="M22" s="29">
        <v>64296.316460000002</v>
      </c>
      <c r="N22" s="29">
        <v>59194.134969999999</v>
      </c>
      <c r="O22" s="29">
        <v>78300.025210000007</v>
      </c>
      <c r="P22" s="29">
        <v>71728.659060000005</v>
      </c>
      <c r="Q22" s="20"/>
      <c r="R22" s="11"/>
      <c r="S22" s="11"/>
      <c r="T22" s="20"/>
      <c r="U22" s="21"/>
      <c r="V22" s="22"/>
      <c r="W22" s="22"/>
      <c r="X22" s="21"/>
      <c r="Y22" s="22"/>
      <c r="Z22" s="23"/>
      <c r="AA22" s="20"/>
      <c r="AB22" s="21"/>
      <c r="AC22" s="22"/>
      <c r="AD22" s="24"/>
      <c r="AE22" s="14"/>
      <c r="AF22" s="14"/>
      <c r="AG22" s="14"/>
      <c r="AH22" s="14"/>
      <c r="AI22" s="14"/>
      <c r="AJ22" s="14"/>
      <c r="AK22" s="14"/>
      <c r="AL22" s="15"/>
    </row>
    <row r="23" spans="2:38" s="7" customFormat="1" ht="17.25" customHeight="1" x14ac:dyDescent="0.15">
      <c r="B23" s="40" t="s">
        <v>41</v>
      </c>
      <c r="C23" s="30" t="s">
        <v>17</v>
      </c>
      <c r="D23" s="29">
        <v>1211708.88589</v>
      </c>
      <c r="E23" s="29">
        <v>102974.12484</v>
      </c>
      <c r="F23" s="29">
        <v>106301.49442</v>
      </c>
      <c r="G23" s="29">
        <v>124707.18468999999</v>
      </c>
      <c r="H23" s="29">
        <v>117631.17581</v>
      </c>
      <c r="I23" s="29">
        <v>121921.55164000001</v>
      </c>
      <c r="J23" s="29">
        <v>74506.723740000001</v>
      </c>
      <c r="K23" s="29">
        <v>78170.402300000002</v>
      </c>
      <c r="L23" s="29">
        <v>88366.910579999996</v>
      </c>
      <c r="M23" s="29">
        <v>91665.477190000005</v>
      </c>
      <c r="N23" s="29">
        <v>87636.988660000003</v>
      </c>
      <c r="O23" s="29">
        <v>117507.53933</v>
      </c>
      <c r="P23" s="29">
        <v>100319.31269000001</v>
      </c>
      <c r="Q23" s="20"/>
      <c r="R23" s="19"/>
      <c r="S23" s="19"/>
      <c r="T23" s="20"/>
      <c r="U23" s="21"/>
      <c r="V23" s="22"/>
      <c r="W23" s="22"/>
      <c r="X23" s="21"/>
      <c r="Y23" s="22"/>
      <c r="Z23" s="23"/>
      <c r="AA23" s="20"/>
      <c r="AB23" s="21"/>
      <c r="AC23" s="22"/>
      <c r="AD23" s="24"/>
      <c r="AE23" s="14"/>
      <c r="AF23" s="14"/>
      <c r="AG23" s="14"/>
      <c r="AH23" s="14"/>
      <c r="AI23" s="14"/>
      <c r="AJ23" s="14"/>
      <c r="AK23" s="14"/>
      <c r="AL23" s="15"/>
    </row>
    <row r="24" spans="2:38" s="7" customFormat="1" ht="17.25" customHeight="1" x14ac:dyDescent="0.15">
      <c r="B24" s="40" t="s">
        <v>42</v>
      </c>
      <c r="C24" s="30" t="s">
        <v>18</v>
      </c>
      <c r="D24" s="29">
        <v>288664.69393999997</v>
      </c>
      <c r="E24" s="29">
        <v>24790.21874</v>
      </c>
      <c r="F24" s="29">
        <v>18812.077379999999</v>
      </c>
      <c r="G24" s="29">
        <v>27869.857639999998</v>
      </c>
      <c r="H24" s="29">
        <v>22782.172569999999</v>
      </c>
      <c r="I24" s="29">
        <v>25438.235509999999</v>
      </c>
      <c r="J24" s="29">
        <v>22951.180479999999</v>
      </c>
      <c r="K24" s="29">
        <v>23846.018059999999</v>
      </c>
      <c r="L24" s="29">
        <v>25741.076659999999</v>
      </c>
      <c r="M24" s="29">
        <v>21544.266230000001</v>
      </c>
      <c r="N24" s="29">
        <v>19267.704450000001</v>
      </c>
      <c r="O24" s="29">
        <v>26647.369159999998</v>
      </c>
      <c r="P24" s="29">
        <v>28974.517059999998</v>
      </c>
      <c r="Q24" s="20"/>
      <c r="R24" s="11"/>
      <c r="S24" s="11"/>
      <c r="T24" s="20"/>
      <c r="U24" s="21"/>
      <c r="V24" s="22"/>
      <c r="W24" s="22"/>
      <c r="X24" s="21"/>
      <c r="Y24" s="22"/>
      <c r="Z24" s="23"/>
      <c r="AA24" s="20"/>
      <c r="AB24" s="21"/>
      <c r="AC24" s="22"/>
      <c r="AD24" s="24"/>
      <c r="AE24" s="14"/>
      <c r="AF24" s="14"/>
      <c r="AG24" s="14"/>
      <c r="AH24" s="14"/>
      <c r="AI24" s="14"/>
      <c r="AJ24" s="14"/>
      <c r="AK24" s="14"/>
      <c r="AL24" s="15"/>
    </row>
    <row r="25" spans="2:38" s="7" customFormat="1" ht="17.25" customHeight="1" x14ac:dyDescent="0.15">
      <c r="B25" s="40" t="s">
        <v>43</v>
      </c>
      <c r="C25" s="30" t="s">
        <v>19</v>
      </c>
      <c r="D25" s="29">
        <v>15.457100000000001</v>
      </c>
      <c r="E25" s="29">
        <v>4.5319999999999999E-2</v>
      </c>
      <c r="F25" s="29">
        <v>0.85067000000000004</v>
      </c>
      <c r="G25" s="29">
        <v>0</v>
      </c>
      <c r="H25" s="29">
        <v>0.44412000000000001</v>
      </c>
      <c r="I25" s="29">
        <v>4.768E-2</v>
      </c>
      <c r="J25" s="29">
        <v>0</v>
      </c>
      <c r="K25" s="29">
        <v>0</v>
      </c>
      <c r="L25" s="29">
        <v>0</v>
      </c>
      <c r="M25" s="29">
        <v>0</v>
      </c>
      <c r="N25" s="29">
        <v>3.3809100000000001</v>
      </c>
      <c r="O25" s="29">
        <v>2.1166700000000001</v>
      </c>
      <c r="P25" s="29">
        <v>8.5717300000000005</v>
      </c>
      <c r="Q25" s="20"/>
      <c r="R25" s="19"/>
      <c r="S25" s="19"/>
      <c r="T25" s="20"/>
      <c r="U25" s="21"/>
      <c r="V25" s="22"/>
      <c r="W25" s="22"/>
      <c r="X25" s="21"/>
      <c r="Y25" s="22"/>
      <c r="Z25" s="23"/>
      <c r="AA25" s="20"/>
      <c r="AB25" s="21"/>
      <c r="AC25" s="22"/>
      <c r="AD25" s="24"/>
      <c r="AE25" s="14"/>
      <c r="AF25" s="14"/>
      <c r="AG25" s="14"/>
      <c r="AH25" s="14"/>
      <c r="AI25" s="14"/>
      <c r="AJ25" s="14"/>
      <c r="AK25" s="14"/>
      <c r="AL25" s="15"/>
    </row>
    <row r="26" spans="2:38" s="7" customFormat="1" ht="17.25" customHeight="1" x14ac:dyDescent="0.15">
      <c r="B26" s="40" t="s">
        <v>44</v>
      </c>
      <c r="C26" s="30" t="s">
        <v>20</v>
      </c>
      <c r="D26" s="29">
        <v>6142.3548600000004</v>
      </c>
      <c r="E26" s="29">
        <v>250.05058</v>
      </c>
      <c r="F26" s="29">
        <v>375.56817999999998</v>
      </c>
      <c r="G26" s="29">
        <v>384.81646999999998</v>
      </c>
      <c r="H26" s="29">
        <v>209.22748000000001</v>
      </c>
      <c r="I26" s="29">
        <v>352.03951999999998</v>
      </c>
      <c r="J26" s="29">
        <v>407.98453999999998</v>
      </c>
      <c r="K26" s="29">
        <v>522.00918999999999</v>
      </c>
      <c r="L26" s="29">
        <v>378.14449999999999</v>
      </c>
      <c r="M26" s="29">
        <v>523.36841000000004</v>
      </c>
      <c r="N26" s="29">
        <v>413.12218999999999</v>
      </c>
      <c r="O26" s="29">
        <v>943.58627000000001</v>
      </c>
      <c r="P26" s="29">
        <v>1382.4375299999999</v>
      </c>
      <c r="Q26" s="20"/>
      <c r="R26" s="11"/>
      <c r="S26" s="11"/>
      <c r="T26" s="20"/>
      <c r="U26" s="21"/>
      <c r="V26" s="22"/>
      <c r="W26" s="22"/>
      <c r="X26" s="21"/>
      <c r="Y26" s="22"/>
      <c r="Z26" s="23"/>
      <c r="AA26" s="20"/>
      <c r="AB26" s="21"/>
      <c r="AC26" s="22"/>
      <c r="AD26" s="24"/>
      <c r="AE26" s="14"/>
      <c r="AF26" s="14"/>
      <c r="AG26" s="14"/>
      <c r="AH26" s="14"/>
      <c r="AI26" s="14"/>
      <c r="AJ26" s="14"/>
      <c r="AK26" s="14"/>
      <c r="AL26" s="15"/>
    </row>
    <row r="27" spans="2:38" s="7" customFormat="1" ht="17.25" customHeight="1" x14ac:dyDescent="0.15">
      <c r="B27" s="40" t="s">
        <v>45</v>
      </c>
      <c r="C27" s="30" t="s">
        <v>21</v>
      </c>
      <c r="D27" s="29">
        <v>32.12697</v>
      </c>
      <c r="E27" s="29">
        <v>0</v>
      </c>
      <c r="F27" s="29">
        <v>0</v>
      </c>
      <c r="G27" s="29">
        <v>0</v>
      </c>
      <c r="H27" s="29">
        <v>0</v>
      </c>
      <c r="I27" s="29">
        <v>0.12631000000000001</v>
      </c>
      <c r="J27" s="29">
        <v>0</v>
      </c>
      <c r="K27" s="29">
        <v>13.451129999999999</v>
      </c>
      <c r="L27" s="29">
        <v>2.0480000000000002E-2</v>
      </c>
      <c r="M27" s="29">
        <v>0</v>
      </c>
      <c r="N27" s="29">
        <v>10.70656</v>
      </c>
      <c r="O27" s="29">
        <v>0</v>
      </c>
      <c r="P27" s="29">
        <v>7.8224900000000002</v>
      </c>
      <c r="Q27" s="20"/>
      <c r="R27" s="19"/>
      <c r="S27" s="19"/>
      <c r="T27" s="20"/>
      <c r="U27" s="21"/>
      <c r="V27" s="22"/>
      <c r="W27" s="22"/>
      <c r="X27" s="21"/>
      <c r="Y27" s="22"/>
      <c r="Z27" s="23"/>
      <c r="AA27" s="20"/>
      <c r="AB27" s="21"/>
      <c r="AC27" s="22"/>
      <c r="AD27" s="24"/>
      <c r="AE27" s="14"/>
      <c r="AF27" s="14"/>
      <c r="AG27" s="14"/>
      <c r="AH27" s="14"/>
      <c r="AI27" s="14"/>
      <c r="AJ27" s="14"/>
      <c r="AK27" s="14"/>
      <c r="AL27" s="15"/>
    </row>
    <row r="28" spans="2:38" s="7" customFormat="1" ht="17.25" customHeight="1" x14ac:dyDescent="0.15">
      <c r="B28" s="40" t="s">
        <v>46</v>
      </c>
      <c r="C28" s="30" t="s">
        <v>22</v>
      </c>
      <c r="D28" s="29">
        <v>343943.45539999998</v>
      </c>
      <c r="E28" s="29">
        <v>24248.848699999999</v>
      </c>
      <c r="F28" s="29">
        <v>29115.02693</v>
      </c>
      <c r="G28" s="29">
        <v>41100.683669999999</v>
      </c>
      <c r="H28" s="29">
        <v>45231.740299999998</v>
      </c>
      <c r="I28" s="29">
        <v>41603.232040000003</v>
      </c>
      <c r="J28" s="29">
        <v>54241.472150000001</v>
      </c>
      <c r="K28" s="29">
        <v>51636.400500000003</v>
      </c>
      <c r="L28" s="29">
        <v>38663.128360000002</v>
      </c>
      <c r="M28" s="29">
        <v>18032.58179</v>
      </c>
      <c r="N28" s="29">
        <v>10.10665</v>
      </c>
      <c r="O28" s="29">
        <v>37.29739</v>
      </c>
      <c r="P28" s="29">
        <v>22.936920000000001</v>
      </c>
      <c r="Q28" s="20"/>
      <c r="R28" s="11"/>
      <c r="S28" s="11"/>
      <c r="T28" s="20"/>
      <c r="U28" s="21"/>
      <c r="V28" s="22"/>
      <c r="W28" s="22"/>
      <c r="X28" s="21"/>
      <c r="Y28" s="22"/>
      <c r="Z28" s="23"/>
      <c r="AA28" s="20"/>
      <c r="AB28" s="21"/>
      <c r="AC28" s="22"/>
      <c r="AD28" s="24"/>
      <c r="AE28" s="14"/>
      <c r="AF28" s="14"/>
      <c r="AG28" s="14"/>
      <c r="AH28" s="14"/>
      <c r="AI28" s="14"/>
      <c r="AJ28" s="14"/>
      <c r="AK28" s="14"/>
      <c r="AL28" s="15"/>
    </row>
    <row r="29" spans="2:38" s="7" customFormat="1" ht="17.25" customHeight="1" thickBot="1" x14ac:dyDescent="0.2">
      <c r="B29" s="40" t="s">
        <v>47</v>
      </c>
      <c r="C29" s="31" t="s">
        <v>23</v>
      </c>
      <c r="D29" s="32">
        <v>6.2582300000000002</v>
      </c>
      <c r="E29" s="32">
        <v>0.21042</v>
      </c>
      <c r="F29" s="32">
        <v>1.154E-2</v>
      </c>
      <c r="G29" s="32">
        <v>3.9270999999999998</v>
      </c>
      <c r="H29" s="32">
        <v>0</v>
      </c>
      <c r="I29" s="32">
        <v>0</v>
      </c>
      <c r="J29" s="32">
        <v>0</v>
      </c>
      <c r="K29" s="32">
        <v>0</v>
      </c>
      <c r="L29" s="32">
        <v>0.29350999999999999</v>
      </c>
      <c r="M29" s="32">
        <v>0</v>
      </c>
      <c r="N29" s="32">
        <v>0</v>
      </c>
      <c r="O29" s="32">
        <v>1.8156600000000001</v>
      </c>
      <c r="P29" s="32">
        <v>0</v>
      </c>
      <c r="Q29" s="20"/>
      <c r="R29" s="11"/>
      <c r="S29" s="11"/>
      <c r="T29" s="20"/>
      <c r="U29" s="21"/>
      <c r="V29" s="22"/>
      <c r="W29" s="22"/>
      <c r="X29" s="21"/>
      <c r="Y29" s="22"/>
      <c r="Z29" s="23"/>
      <c r="AA29" s="20"/>
      <c r="AB29" s="21"/>
      <c r="AC29" s="22"/>
      <c r="AD29" s="24"/>
      <c r="AE29" s="14"/>
      <c r="AF29" s="14"/>
      <c r="AG29" s="14"/>
      <c r="AH29" s="14"/>
      <c r="AI29" s="14"/>
      <c r="AJ29" s="14"/>
      <c r="AK29" s="14"/>
      <c r="AL29" s="15"/>
    </row>
    <row r="30" spans="2:38" s="16" customFormat="1" ht="17.25" customHeight="1" thickTop="1" thickBot="1" x14ac:dyDescent="0.25">
      <c r="B30" s="39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R30" s="19"/>
      <c r="S30" s="19"/>
    </row>
    <row r="31" spans="2:38" s="7" customFormat="1" ht="17.25" customHeight="1" thickTop="1" x14ac:dyDescent="0.15">
      <c r="B31" s="40"/>
      <c r="C31" s="27" t="s">
        <v>72</v>
      </c>
      <c r="D31" s="8" t="s">
        <v>1</v>
      </c>
      <c r="E31" s="8" t="s">
        <v>2</v>
      </c>
      <c r="F31" s="8" t="s">
        <v>3</v>
      </c>
      <c r="G31" s="8" t="s">
        <v>4</v>
      </c>
      <c r="H31" s="8" t="s">
        <v>5</v>
      </c>
      <c r="I31" s="8" t="s">
        <v>6</v>
      </c>
      <c r="J31" s="8" t="s">
        <v>7</v>
      </c>
      <c r="K31" s="8" t="s">
        <v>8</v>
      </c>
      <c r="L31" s="8" t="s">
        <v>9</v>
      </c>
      <c r="M31" s="8" t="s">
        <v>10</v>
      </c>
      <c r="N31" s="9" t="s">
        <v>11</v>
      </c>
      <c r="O31" s="9" t="s">
        <v>12</v>
      </c>
      <c r="P31" s="9" t="s">
        <v>13</v>
      </c>
      <c r="Q31" s="10"/>
      <c r="R31" s="11"/>
      <c r="S31" s="11"/>
      <c r="T31" s="10"/>
      <c r="U31" s="12"/>
      <c r="V31" s="12"/>
      <c r="W31" s="12"/>
      <c r="X31" s="12"/>
      <c r="Y31" s="12"/>
      <c r="Z31" s="12"/>
      <c r="AA31" s="10"/>
      <c r="AB31" s="12"/>
      <c r="AC31" s="12"/>
      <c r="AD31" s="13"/>
      <c r="AE31" s="14"/>
      <c r="AF31" s="14"/>
      <c r="AG31" s="14"/>
      <c r="AH31" s="14"/>
      <c r="AI31" s="14"/>
      <c r="AJ31" s="14"/>
      <c r="AK31" s="14"/>
      <c r="AL31" s="15"/>
    </row>
    <row r="32" spans="2:38" s="16" customFormat="1" ht="17.25" customHeight="1" x14ac:dyDescent="0.2">
      <c r="B32" s="39" t="s">
        <v>49</v>
      </c>
      <c r="C32" s="17" t="s">
        <v>14</v>
      </c>
      <c r="D32" s="18">
        <v>9450006.9765099995</v>
      </c>
      <c r="E32" s="18">
        <v>741173.71454999992</v>
      </c>
      <c r="F32" s="18">
        <v>649791.55642000015</v>
      </c>
      <c r="G32" s="18">
        <v>776890.8807900002</v>
      </c>
      <c r="H32" s="18">
        <v>690597.21713</v>
      </c>
      <c r="I32" s="18">
        <v>851982.86512999993</v>
      </c>
      <c r="J32" s="18">
        <v>770788.78032000002</v>
      </c>
      <c r="K32" s="18">
        <v>781471.43173999991</v>
      </c>
      <c r="L32" s="18">
        <v>845711.79409999994</v>
      </c>
      <c r="M32" s="18">
        <v>806998.54471000005</v>
      </c>
      <c r="N32" s="18">
        <v>878361.74123000016</v>
      </c>
      <c r="O32" s="18">
        <v>878260.19951999991</v>
      </c>
      <c r="P32" s="18">
        <v>777978.25086999987</v>
      </c>
      <c r="R32" s="19"/>
      <c r="S32" s="19"/>
    </row>
    <row r="33" spans="2:38" s="7" customFormat="1" ht="17.25" customHeight="1" x14ac:dyDescent="0.15">
      <c r="B33" s="40" t="s">
        <v>50</v>
      </c>
      <c r="C33" s="28">
        <v>0</v>
      </c>
      <c r="D33" s="29">
        <v>6431242.7767399997</v>
      </c>
      <c r="E33" s="29">
        <v>528926.06992000004</v>
      </c>
      <c r="F33" s="29">
        <v>423933.14551</v>
      </c>
      <c r="G33" s="29">
        <v>507131.63277999999</v>
      </c>
      <c r="H33" s="29">
        <v>471074.15178000001</v>
      </c>
      <c r="I33" s="29">
        <v>569338.56599000003</v>
      </c>
      <c r="J33" s="29">
        <v>511822.33850999997</v>
      </c>
      <c r="K33" s="29">
        <v>553069.41248000006</v>
      </c>
      <c r="L33" s="29">
        <v>582722.48100000003</v>
      </c>
      <c r="M33" s="29">
        <v>571669.12927999999</v>
      </c>
      <c r="N33" s="29">
        <v>608810.12178000004</v>
      </c>
      <c r="O33" s="29">
        <v>578210.96291</v>
      </c>
      <c r="P33" s="29">
        <v>524534.7648</v>
      </c>
      <c r="Q33" s="20"/>
      <c r="R33" s="11"/>
      <c r="S33" s="11"/>
      <c r="T33" s="20"/>
      <c r="U33" s="21"/>
      <c r="V33" s="22"/>
      <c r="W33" s="22"/>
      <c r="X33" s="21"/>
      <c r="Y33" s="22"/>
      <c r="Z33" s="23"/>
      <c r="AA33" s="20"/>
      <c r="AB33" s="21"/>
      <c r="AC33" s="22"/>
      <c r="AD33" s="24"/>
      <c r="AE33" s="14"/>
      <c r="AF33" s="14"/>
      <c r="AG33" s="14"/>
      <c r="AH33" s="14"/>
      <c r="AI33" s="14"/>
      <c r="AJ33" s="14"/>
      <c r="AK33" s="14"/>
      <c r="AL33" s="15"/>
    </row>
    <row r="34" spans="2:38" s="7" customFormat="1" ht="17.25" customHeight="1" x14ac:dyDescent="0.15">
      <c r="B34" s="40" t="s">
        <v>51</v>
      </c>
      <c r="C34" s="30" t="s">
        <v>15</v>
      </c>
      <c r="D34" s="29">
        <v>761643.53759000008</v>
      </c>
      <c r="E34" s="29">
        <v>51763.859530000002</v>
      </c>
      <c r="F34" s="29">
        <v>65587.199600000007</v>
      </c>
      <c r="G34" s="29">
        <v>76615.287179999999</v>
      </c>
      <c r="H34" s="29">
        <v>58934.026160000001</v>
      </c>
      <c r="I34" s="29">
        <v>76199.624939999994</v>
      </c>
      <c r="J34" s="29">
        <v>72372.594100000002</v>
      </c>
      <c r="K34" s="29">
        <v>54794.4038</v>
      </c>
      <c r="L34" s="29">
        <v>65584.384179999994</v>
      </c>
      <c r="M34" s="29">
        <v>54470.147680000002</v>
      </c>
      <c r="N34" s="29">
        <v>62161.86565</v>
      </c>
      <c r="O34" s="29">
        <v>67725.568950000001</v>
      </c>
      <c r="P34" s="29">
        <v>55434.575819999998</v>
      </c>
      <c r="Q34" s="20"/>
      <c r="R34" s="19"/>
      <c r="S34" s="19"/>
      <c r="T34" s="20"/>
      <c r="U34" s="21"/>
      <c r="V34" s="22"/>
      <c r="W34" s="22"/>
      <c r="X34" s="21"/>
      <c r="Y34" s="22"/>
      <c r="Z34" s="23"/>
      <c r="AA34" s="20"/>
      <c r="AB34" s="21"/>
      <c r="AC34" s="22"/>
      <c r="AD34" s="24"/>
      <c r="AE34" s="14"/>
      <c r="AF34" s="14"/>
      <c r="AG34" s="14"/>
      <c r="AH34" s="14"/>
      <c r="AI34" s="14"/>
      <c r="AJ34" s="14"/>
      <c r="AK34" s="14"/>
      <c r="AL34" s="15"/>
    </row>
    <row r="35" spans="2:38" s="7" customFormat="1" ht="17.25" customHeight="1" x14ac:dyDescent="0.15">
      <c r="B35" s="40" t="s">
        <v>52</v>
      </c>
      <c r="C35" s="30" t="s">
        <v>16</v>
      </c>
      <c r="D35" s="29">
        <v>871514.98462999996</v>
      </c>
      <c r="E35" s="29">
        <v>64327.815309999998</v>
      </c>
      <c r="F35" s="29">
        <v>61354.623090000001</v>
      </c>
      <c r="G35" s="29">
        <v>73565.441800000001</v>
      </c>
      <c r="H35" s="29">
        <v>61450.446799999998</v>
      </c>
      <c r="I35" s="29">
        <v>83280.914850000001</v>
      </c>
      <c r="J35" s="29">
        <v>73210.608720000004</v>
      </c>
      <c r="K35" s="29">
        <v>69339.278909999994</v>
      </c>
      <c r="L35" s="29">
        <v>76830.845199999996</v>
      </c>
      <c r="M35" s="29">
        <v>71909.674320000006</v>
      </c>
      <c r="N35" s="29">
        <v>80218.314570000002</v>
      </c>
      <c r="O35" s="29">
        <v>79500.803260000001</v>
      </c>
      <c r="P35" s="29">
        <v>76526.217799999999</v>
      </c>
      <c r="Q35" s="20"/>
      <c r="R35" s="11"/>
      <c r="S35" s="11"/>
      <c r="T35" s="20"/>
      <c r="U35" s="21"/>
      <c r="V35" s="22"/>
      <c r="W35" s="22"/>
      <c r="X35" s="21"/>
      <c r="Y35" s="22"/>
      <c r="Z35" s="23"/>
      <c r="AA35" s="20"/>
      <c r="AB35" s="21"/>
      <c r="AC35" s="22"/>
      <c r="AD35" s="24"/>
      <c r="AE35" s="14"/>
      <c r="AF35" s="14"/>
      <c r="AG35" s="14"/>
      <c r="AH35" s="14"/>
      <c r="AI35" s="14"/>
      <c r="AJ35" s="14"/>
      <c r="AK35" s="14"/>
      <c r="AL35" s="15"/>
    </row>
    <row r="36" spans="2:38" s="7" customFormat="1" ht="17.25" customHeight="1" x14ac:dyDescent="0.15">
      <c r="B36" s="40" t="s">
        <v>53</v>
      </c>
      <c r="C36" s="30" t="s">
        <v>17</v>
      </c>
      <c r="D36" s="29">
        <v>1071668.2341300002</v>
      </c>
      <c r="E36" s="29">
        <v>74668.410130000004</v>
      </c>
      <c r="F36" s="29">
        <v>74359.340719999993</v>
      </c>
      <c r="G36" s="29">
        <v>89553.143790000002</v>
      </c>
      <c r="H36" s="29">
        <v>76554.666490000003</v>
      </c>
      <c r="I36" s="29">
        <v>94476.994550000003</v>
      </c>
      <c r="J36" s="29">
        <v>84608.294080000007</v>
      </c>
      <c r="K36" s="29">
        <v>81041.836249999993</v>
      </c>
      <c r="L36" s="29">
        <v>93495.497959999993</v>
      </c>
      <c r="M36" s="29">
        <v>85402.219750000004</v>
      </c>
      <c r="N36" s="29">
        <v>101161.42604000001</v>
      </c>
      <c r="O36" s="29">
        <v>120323.0435</v>
      </c>
      <c r="P36" s="29">
        <v>96023.360870000004</v>
      </c>
      <c r="Q36" s="20"/>
      <c r="R36" s="19"/>
      <c r="S36" s="19"/>
      <c r="T36" s="20"/>
      <c r="U36" s="21"/>
      <c r="V36" s="22"/>
      <c r="W36" s="22"/>
      <c r="X36" s="21"/>
      <c r="Y36" s="22"/>
      <c r="Z36" s="23"/>
      <c r="AA36" s="20"/>
      <c r="AB36" s="21"/>
      <c r="AC36" s="22"/>
      <c r="AD36" s="24"/>
      <c r="AE36" s="14"/>
      <c r="AF36" s="14"/>
      <c r="AG36" s="14"/>
      <c r="AH36" s="14"/>
      <c r="AI36" s="14"/>
      <c r="AJ36" s="14"/>
      <c r="AK36" s="14"/>
      <c r="AL36" s="15"/>
    </row>
    <row r="37" spans="2:38" s="7" customFormat="1" ht="17.25" customHeight="1" x14ac:dyDescent="0.15">
      <c r="B37" s="40" t="s">
        <v>54</v>
      </c>
      <c r="C37" s="30" t="s">
        <v>18</v>
      </c>
      <c r="D37" s="29">
        <v>306515.50789000001</v>
      </c>
      <c r="E37" s="29">
        <v>21244.269960000001</v>
      </c>
      <c r="F37" s="29">
        <v>24404.104579999999</v>
      </c>
      <c r="G37" s="29">
        <v>29233.249349999998</v>
      </c>
      <c r="H37" s="29">
        <v>22174.397730000001</v>
      </c>
      <c r="I37" s="29">
        <v>28191.817999999999</v>
      </c>
      <c r="J37" s="29">
        <v>28268.66086</v>
      </c>
      <c r="K37" s="29">
        <v>22779.353289999999</v>
      </c>
      <c r="L37" s="29">
        <v>26220.371869999999</v>
      </c>
      <c r="M37" s="29">
        <v>22651.833500000001</v>
      </c>
      <c r="N37" s="29">
        <v>25393.10657</v>
      </c>
      <c r="O37" s="29">
        <v>31576.48446</v>
      </c>
      <c r="P37" s="29">
        <v>24377.85772</v>
      </c>
      <c r="Q37" s="20"/>
      <c r="R37" s="11"/>
      <c r="S37" s="11"/>
      <c r="T37" s="20"/>
      <c r="U37" s="21"/>
      <c r="V37" s="22"/>
      <c r="W37" s="22"/>
      <c r="X37" s="21"/>
      <c r="Y37" s="22"/>
      <c r="Z37" s="23"/>
      <c r="AA37" s="20"/>
      <c r="AB37" s="21"/>
      <c r="AC37" s="22"/>
      <c r="AD37" s="24"/>
      <c r="AE37" s="14"/>
      <c r="AF37" s="14"/>
      <c r="AG37" s="14"/>
      <c r="AH37" s="14"/>
      <c r="AI37" s="14"/>
      <c r="AJ37" s="14"/>
      <c r="AK37" s="14"/>
      <c r="AL37" s="15"/>
    </row>
    <row r="38" spans="2:38" s="7" customFormat="1" ht="17.25" customHeight="1" x14ac:dyDescent="0.15">
      <c r="B38" s="40" t="s">
        <v>55</v>
      </c>
      <c r="C38" s="30" t="s">
        <v>19</v>
      </c>
      <c r="D38" s="29">
        <v>932.16524000000004</v>
      </c>
      <c r="E38" s="29">
        <v>2.1192899999999999</v>
      </c>
      <c r="F38" s="29">
        <v>11.890840000000001</v>
      </c>
      <c r="G38" s="29">
        <v>3.9649999999999998E-2</v>
      </c>
      <c r="H38" s="29">
        <v>1.0200000000000001E-2</v>
      </c>
      <c r="I38" s="29">
        <v>0</v>
      </c>
      <c r="J38" s="29">
        <v>0</v>
      </c>
      <c r="K38" s="29">
        <v>1.4976799999999999</v>
      </c>
      <c r="L38" s="29">
        <v>421.51555000000002</v>
      </c>
      <c r="M38" s="29">
        <v>431.62169999999998</v>
      </c>
      <c r="N38" s="29">
        <v>54.645800000000001</v>
      </c>
      <c r="O38" s="29">
        <v>7.5414500000000002</v>
      </c>
      <c r="P38" s="29">
        <v>1.28308</v>
      </c>
      <c r="Q38" s="20"/>
      <c r="R38" s="19"/>
      <c r="S38" s="19"/>
      <c r="T38" s="20"/>
      <c r="U38" s="21"/>
      <c r="V38" s="22"/>
      <c r="W38" s="22"/>
      <c r="X38" s="21"/>
      <c r="Y38" s="22"/>
      <c r="Z38" s="23"/>
      <c r="AA38" s="20"/>
      <c r="AB38" s="21"/>
      <c r="AC38" s="22"/>
      <c r="AD38" s="24"/>
      <c r="AE38" s="14"/>
      <c r="AF38" s="14"/>
      <c r="AG38" s="14"/>
      <c r="AH38" s="14"/>
      <c r="AI38" s="14"/>
      <c r="AJ38" s="14"/>
      <c r="AK38" s="14"/>
      <c r="AL38" s="15"/>
    </row>
    <row r="39" spans="2:38" s="7" customFormat="1" ht="17.25" customHeight="1" x14ac:dyDescent="0.15">
      <c r="B39" s="40" t="s">
        <v>56</v>
      </c>
      <c r="C39" s="30" t="s">
        <v>20</v>
      </c>
      <c r="D39" s="29">
        <v>6044.9262600000002</v>
      </c>
      <c r="E39" s="29">
        <v>234.26369</v>
      </c>
      <c r="F39" s="29">
        <v>134.04546999999999</v>
      </c>
      <c r="G39" s="29">
        <v>580.65008</v>
      </c>
      <c r="H39" s="29">
        <v>395.01184999999998</v>
      </c>
      <c r="I39" s="29">
        <v>489.49319000000003</v>
      </c>
      <c r="J39" s="29">
        <v>432.58219000000003</v>
      </c>
      <c r="K39" s="29">
        <v>429.30761999999999</v>
      </c>
      <c r="L39" s="29">
        <v>417.53379000000001</v>
      </c>
      <c r="M39" s="29">
        <v>450.56819999999999</v>
      </c>
      <c r="N39" s="29">
        <v>554.20853999999997</v>
      </c>
      <c r="O39" s="29">
        <v>890.16169000000002</v>
      </c>
      <c r="P39" s="29">
        <v>1037.09995</v>
      </c>
      <c r="Q39" s="20"/>
      <c r="R39" s="11"/>
      <c r="S39" s="11"/>
      <c r="T39" s="20"/>
      <c r="U39" s="21"/>
      <c r="V39" s="22"/>
      <c r="W39" s="22"/>
      <c r="X39" s="21"/>
      <c r="Y39" s="22"/>
      <c r="Z39" s="23"/>
      <c r="AA39" s="20"/>
      <c r="AB39" s="21"/>
      <c r="AC39" s="22"/>
      <c r="AD39" s="24"/>
      <c r="AE39" s="14"/>
      <c r="AF39" s="14"/>
      <c r="AG39" s="14"/>
      <c r="AH39" s="14"/>
      <c r="AI39" s="14"/>
      <c r="AJ39" s="14"/>
      <c r="AK39" s="14"/>
      <c r="AL39" s="15"/>
    </row>
    <row r="40" spans="2:38" s="7" customFormat="1" ht="17.25" customHeight="1" x14ac:dyDescent="0.15">
      <c r="B40" s="40" t="s">
        <v>57</v>
      </c>
      <c r="C40" s="30" t="s">
        <v>21</v>
      </c>
      <c r="D40" s="29">
        <v>196.10204999999999</v>
      </c>
      <c r="E40" s="29">
        <v>0</v>
      </c>
      <c r="F40" s="29">
        <v>0</v>
      </c>
      <c r="G40" s="29">
        <v>194.51215999999999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1.58989</v>
      </c>
      <c r="Q40" s="20"/>
      <c r="R40" s="19"/>
      <c r="S40" s="19"/>
      <c r="T40" s="20"/>
      <c r="U40" s="21"/>
      <c r="V40" s="22"/>
      <c r="W40" s="22"/>
      <c r="X40" s="21"/>
      <c r="Y40" s="22"/>
      <c r="Z40" s="23"/>
      <c r="AA40" s="20"/>
      <c r="AB40" s="21"/>
      <c r="AC40" s="22"/>
      <c r="AD40" s="24"/>
      <c r="AE40" s="14"/>
      <c r="AF40" s="14"/>
      <c r="AG40" s="14"/>
      <c r="AH40" s="14"/>
      <c r="AI40" s="14"/>
      <c r="AJ40" s="14"/>
      <c r="AK40" s="14"/>
      <c r="AL40" s="15"/>
    </row>
    <row r="41" spans="2:38" s="7" customFormat="1" ht="17.25" customHeight="1" x14ac:dyDescent="0.15">
      <c r="B41" s="40" t="s">
        <v>58</v>
      </c>
      <c r="C41" s="30" t="s">
        <v>22</v>
      </c>
      <c r="D41" s="29">
        <v>245.65686999999997</v>
      </c>
      <c r="E41" s="29">
        <v>6.90672</v>
      </c>
      <c r="F41" s="29">
        <v>5.9564500000000002</v>
      </c>
      <c r="G41" s="29">
        <v>16.923999999999999</v>
      </c>
      <c r="H41" s="29">
        <v>12.67117</v>
      </c>
      <c r="I41" s="29">
        <v>5.4536100000000003</v>
      </c>
      <c r="J41" s="29">
        <v>73.701859999999996</v>
      </c>
      <c r="K41" s="29">
        <v>16.341709999999999</v>
      </c>
      <c r="L41" s="29">
        <v>19.164549999999998</v>
      </c>
      <c r="M41" s="29">
        <v>13.35028</v>
      </c>
      <c r="N41" s="29">
        <v>8.0522799999999997</v>
      </c>
      <c r="O41" s="29">
        <v>25.633299999999998</v>
      </c>
      <c r="P41" s="29">
        <v>41.50094</v>
      </c>
      <c r="Q41" s="20"/>
      <c r="R41" s="11"/>
      <c r="S41" s="11"/>
      <c r="T41" s="20"/>
      <c r="U41" s="21"/>
      <c r="V41" s="22"/>
      <c r="W41" s="22"/>
      <c r="X41" s="21"/>
      <c r="Y41" s="22"/>
      <c r="Z41" s="23"/>
      <c r="AA41" s="20"/>
      <c r="AB41" s="21"/>
      <c r="AC41" s="22"/>
      <c r="AD41" s="24"/>
      <c r="AE41" s="14"/>
      <c r="AF41" s="14"/>
      <c r="AG41" s="14"/>
      <c r="AH41" s="14"/>
      <c r="AI41" s="14"/>
      <c r="AJ41" s="14"/>
      <c r="AK41" s="14"/>
      <c r="AL41" s="15"/>
    </row>
    <row r="42" spans="2:38" s="7" customFormat="1" ht="17.25" customHeight="1" thickBot="1" x14ac:dyDescent="0.2">
      <c r="B42" s="40" t="s">
        <v>59</v>
      </c>
      <c r="C42" s="31" t="s">
        <v>23</v>
      </c>
      <c r="D42" s="32">
        <v>3.0851100000000002</v>
      </c>
      <c r="E42" s="32">
        <v>0</v>
      </c>
      <c r="F42" s="32">
        <v>1.2501599999999999</v>
      </c>
      <c r="G42" s="32">
        <v>0</v>
      </c>
      <c r="H42" s="32">
        <v>1.8349500000000001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20"/>
      <c r="R42" s="11"/>
      <c r="S42" s="11"/>
      <c r="T42" s="20"/>
      <c r="U42" s="21"/>
      <c r="V42" s="22"/>
      <c r="W42" s="22"/>
      <c r="X42" s="21"/>
      <c r="Y42" s="22"/>
      <c r="Z42" s="23"/>
      <c r="AA42" s="20"/>
      <c r="AB42" s="21"/>
      <c r="AC42" s="22"/>
      <c r="AD42" s="24"/>
      <c r="AE42" s="14"/>
      <c r="AF42" s="14"/>
      <c r="AG42" s="14"/>
      <c r="AH42" s="14"/>
      <c r="AI42" s="14"/>
      <c r="AJ42" s="14"/>
      <c r="AK42" s="14"/>
      <c r="AL42" s="15"/>
    </row>
    <row r="43" spans="2:38" s="16" customFormat="1" ht="17.25" customHeight="1" thickTop="1" thickBot="1" x14ac:dyDescent="0.25">
      <c r="B43" s="39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R43" s="19"/>
      <c r="S43" s="19"/>
    </row>
    <row r="44" spans="2:38" s="7" customFormat="1" ht="17.25" customHeight="1" thickTop="1" x14ac:dyDescent="0.15">
      <c r="B44" s="40"/>
      <c r="C44" s="27" t="s">
        <v>84</v>
      </c>
      <c r="D44" s="8" t="s">
        <v>1</v>
      </c>
      <c r="E44" s="8" t="s">
        <v>2</v>
      </c>
      <c r="F44" s="8" t="s">
        <v>3</v>
      </c>
      <c r="G44" s="8" t="s">
        <v>4</v>
      </c>
      <c r="H44" s="8" t="s">
        <v>5</v>
      </c>
      <c r="I44" s="8" t="s">
        <v>6</v>
      </c>
      <c r="J44" s="8" t="s">
        <v>7</v>
      </c>
      <c r="K44" s="8" t="s">
        <v>8</v>
      </c>
      <c r="L44" s="8" t="s">
        <v>9</v>
      </c>
      <c r="M44" s="8" t="s">
        <v>10</v>
      </c>
      <c r="N44" s="9" t="s">
        <v>11</v>
      </c>
      <c r="O44" s="9" t="s">
        <v>12</v>
      </c>
      <c r="P44" s="9" t="s">
        <v>13</v>
      </c>
      <c r="Q44" s="10"/>
      <c r="R44" s="11"/>
      <c r="S44" s="11"/>
      <c r="T44" s="10"/>
      <c r="U44" s="12"/>
      <c r="V44" s="12"/>
      <c r="W44" s="12"/>
      <c r="X44" s="12"/>
      <c r="Y44" s="12"/>
      <c r="Z44" s="12"/>
      <c r="AA44" s="10"/>
      <c r="AB44" s="12"/>
      <c r="AC44" s="12"/>
      <c r="AD44" s="13"/>
      <c r="AE44" s="14"/>
      <c r="AF44" s="14"/>
      <c r="AG44" s="14"/>
      <c r="AH44" s="14"/>
      <c r="AI44" s="14"/>
      <c r="AJ44" s="14"/>
      <c r="AK44" s="14"/>
      <c r="AL44" s="15"/>
    </row>
    <row r="45" spans="2:38" s="16" customFormat="1" ht="17.25" customHeight="1" x14ac:dyDescent="0.2">
      <c r="B45" s="39" t="s">
        <v>61</v>
      </c>
      <c r="C45" s="17" t="s">
        <v>14</v>
      </c>
      <c r="D45" s="18">
        <v>11077510.11702</v>
      </c>
      <c r="E45" s="18">
        <v>860548.62964000006</v>
      </c>
      <c r="F45" s="18">
        <v>763952.50401000003</v>
      </c>
      <c r="G45" s="18">
        <v>904444.47317999986</v>
      </c>
      <c r="H45" s="18">
        <v>759118.86420000007</v>
      </c>
      <c r="I45" s="18">
        <v>935942.2696</v>
      </c>
      <c r="J45" s="18">
        <v>906229.00294999999</v>
      </c>
      <c r="K45" s="18">
        <v>1000658.1058599999</v>
      </c>
      <c r="L45" s="18">
        <v>1038871.80441</v>
      </c>
      <c r="M45" s="18">
        <v>893311.65139999997</v>
      </c>
      <c r="N45" s="18">
        <v>1058411.2572900001</v>
      </c>
      <c r="O45" s="18">
        <v>987628.40873999998</v>
      </c>
      <c r="P45" s="18">
        <v>968393.14573999983</v>
      </c>
      <c r="R45" s="19"/>
      <c r="S45" s="19"/>
    </row>
    <row r="46" spans="2:38" s="7" customFormat="1" ht="17.25" customHeight="1" x14ac:dyDescent="0.15">
      <c r="B46" s="40" t="s">
        <v>62</v>
      </c>
      <c r="C46" s="28">
        <v>0</v>
      </c>
      <c r="D46" s="29">
        <v>7957506.1229999997</v>
      </c>
      <c r="E46" s="29">
        <v>625042.40749999997</v>
      </c>
      <c r="F46" s="29">
        <v>540459.74864999996</v>
      </c>
      <c r="G46" s="29">
        <v>639751.69244000001</v>
      </c>
      <c r="H46" s="29">
        <v>529063.58926000004</v>
      </c>
      <c r="I46" s="29">
        <v>674576.08079000004</v>
      </c>
      <c r="J46" s="29">
        <v>663221.59134000004</v>
      </c>
      <c r="K46" s="29">
        <v>740802.89523000002</v>
      </c>
      <c r="L46" s="29">
        <v>759890.68689999997</v>
      </c>
      <c r="M46" s="29">
        <v>644919.14324999996</v>
      </c>
      <c r="N46" s="29">
        <v>748299.53084999998</v>
      </c>
      <c r="O46" s="29">
        <v>676077.87222000002</v>
      </c>
      <c r="P46" s="29">
        <v>715400.88456999999</v>
      </c>
      <c r="Q46" s="20"/>
      <c r="R46" s="11"/>
      <c r="S46" s="11"/>
      <c r="T46" s="20"/>
      <c r="U46" s="21"/>
      <c r="V46" s="22"/>
      <c r="W46" s="22"/>
      <c r="X46" s="21"/>
      <c r="Y46" s="22"/>
      <c r="Z46" s="23"/>
      <c r="AA46" s="20"/>
      <c r="AB46" s="21"/>
      <c r="AC46" s="22"/>
      <c r="AD46" s="24"/>
      <c r="AE46" s="14"/>
      <c r="AF46" s="14"/>
      <c r="AG46" s="14"/>
      <c r="AH46" s="14"/>
      <c r="AI46" s="14"/>
      <c r="AJ46" s="14"/>
      <c r="AK46" s="14"/>
      <c r="AL46" s="15"/>
    </row>
    <row r="47" spans="2:38" s="7" customFormat="1" ht="17.25" customHeight="1" x14ac:dyDescent="0.15">
      <c r="B47" s="40" t="s">
        <v>63</v>
      </c>
      <c r="C47" s="30" t="s">
        <v>15</v>
      </c>
      <c r="D47" s="29">
        <v>928289.06617999985</v>
      </c>
      <c r="E47" s="29">
        <v>64266.454949999999</v>
      </c>
      <c r="F47" s="29">
        <v>61252.461660000001</v>
      </c>
      <c r="G47" s="29">
        <v>75127.338929999998</v>
      </c>
      <c r="H47" s="29">
        <v>67079.327699999994</v>
      </c>
      <c r="I47" s="29">
        <v>77951.488790000003</v>
      </c>
      <c r="J47" s="29">
        <v>75620.248160000003</v>
      </c>
      <c r="K47" s="29">
        <v>83782.198180000007</v>
      </c>
      <c r="L47" s="29">
        <v>92705.548550000007</v>
      </c>
      <c r="M47" s="29">
        <v>76391.256859999994</v>
      </c>
      <c r="N47" s="29">
        <v>91741.077350000007</v>
      </c>
      <c r="O47" s="29">
        <v>94772.358789999998</v>
      </c>
      <c r="P47" s="29">
        <v>67599.306259999998</v>
      </c>
      <c r="Q47" s="20"/>
      <c r="R47" s="19"/>
      <c r="S47" s="19"/>
      <c r="T47" s="20"/>
      <c r="U47" s="21"/>
      <c r="V47" s="22"/>
      <c r="W47" s="22"/>
      <c r="X47" s="21"/>
      <c r="Y47" s="22"/>
      <c r="Z47" s="23"/>
      <c r="AA47" s="20"/>
      <c r="AB47" s="21"/>
      <c r="AC47" s="22"/>
      <c r="AD47" s="24"/>
      <c r="AE47" s="14"/>
      <c r="AF47" s="14"/>
      <c r="AG47" s="14"/>
      <c r="AH47" s="14"/>
      <c r="AI47" s="14"/>
      <c r="AJ47" s="14"/>
      <c r="AK47" s="14"/>
      <c r="AL47" s="15"/>
    </row>
    <row r="48" spans="2:38" s="7" customFormat="1" ht="17.25" customHeight="1" x14ac:dyDescent="0.15">
      <c r="B48" s="40" t="s">
        <v>64</v>
      </c>
      <c r="C48" s="30" t="s">
        <v>16</v>
      </c>
      <c r="D48" s="29">
        <v>1138730.2453699999</v>
      </c>
      <c r="E48" s="29">
        <v>85166.196429999996</v>
      </c>
      <c r="F48" s="29">
        <v>79039.769419999997</v>
      </c>
      <c r="G48" s="29">
        <v>98859.261039999998</v>
      </c>
      <c r="H48" s="29">
        <v>76922.876099999994</v>
      </c>
      <c r="I48" s="29">
        <v>92451.565119999999</v>
      </c>
      <c r="J48" s="29">
        <v>81928.672030000002</v>
      </c>
      <c r="K48" s="29">
        <v>89460.935920000004</v>
      </c>
      <c r="L48" s="29">
        <v>96152.761769999997</v>
      </c>
      <c r="M48" s="29">
        <v>94652.659469999999</v>
      </c>
      <c r="N48" s="29">
        <v>120567.28468</v>
      </c>
      <c r="O48" s="29">
        <v>122743.66658</v>
      </c>
      <c r="P48" s="29">
        <v>100784.59681</v>
      </c>
      <c r="Q48" s="20"/>
      <c r="R48" s="11"/>
      <c r="S48" s="11"/>
      <c r="T48" s="20"/>
      <c r="U48" s="21"/>
      <c r="V48" s="22"/>
      <c r="W48" s="22"/>
      <c r="X48" s="21"/>
      <c r="Y48" s="22"/>
      <c r="Z48" s="23"/>
      <c r="AA48" s="20"/>
      <c r="AB48" s="21"/>
      <c r="AC48" s="22"/>
      <c r="AD48" s="24"/>
      <c r="AE48" s="14"/>
      <c r="AF48" s="14"/>
      <c r="AG48" s="14"/>
      <c r="AH48" s="14"/>
      <c r="AI48" s="14"/>
      <c r="AJ48" s="14"/>
      <c r="AK48" s="14"/>
      <c r="AL48" s="15"/>
    </row>
    <row r="49" spans="2:38" s="7" customFormat="1" ht="17.25" customHeight="1" x14ac:dyDescent="0.15">
      <c r="B49" s="40" t="s">
        <v>65</v>
      </c>
      <c r="C49" s="30" t="s">
        <v>17</v>
      </c>
      <c r="D49" s="29">
        <v>291974.09157999995</v>
      </c>
      <c r="E49" s="29">
        <v>24022.90753</v>
      </c>
      <c r="F49" s="29">
        <v>26611.22651</v>
      </c>
      <c r="G49" s="29">
        <v>23932.214769999999</v>
      </c>
      <c r="H49" s="29">
        <v>21655.541679999998</v>
      </c>
      <c r="I49" s="29">
        <v>22890.37485</v>
      </c>
      <c r="J49" s="29">
        <v>25841.641899999999</v>
      </c>
      <c r="K49" s="29">
        <v>21966.05989</v>
      </c>
      <c r="L49" s="29">
        <v>26629.963</v>
      </c>
      <c r="M49" s="29">
        <v>19925.378550000001</v>
      </c>
      <c r="N49" s="29">
        <v>26949.161950000002</v>
      </c>
      <c r="O49" s="29">
        <v>25583.654500000001</v>
      </c>
      <c r="P49" s="29">
        <v>25965.96645</v>
      </c>
      <c r="Q49" s="20"/>
      <c r="R49" s="19"/>
      <c r="S49" s="19"/>
      <c r="T49" s="20"/>
      <c r="U49" s="21"/>
      <c r="V49" s="22"/>
      <c r="W49" s="22"/>
      <c r="X49" s="21"/>
      <c r="Y49" s="22"/>
      <c r="Z49" s="23"/>
      <c r="AA49" s="20"/>
      <c r="AB49" s="21"/>
      <c r="AC49" s="22"/>
      <c r="AD49" s="24"/>
      <c r="AE49" s="14"/>
      <c r="AF49" s="14"/>
      <c r="AG49" s="14"/>
      <c r="AH49" s="14"/>
      <c r="AI49" s="14"/>
      <c r="AJ49" s="14"/>
      <c r="AK49" s="14"/>
      <c r="AL49" s="15"/>
    </row>
    <row r="50" spans="2:38" s="7" customFormat="1" ht="17.25" customHeight="1" x14ac:dyDescent="0.15">
      <c r="B50" s="40" t="s">
        <v>66</v>
      </c>
      <c r="C50" s="30" t="s">
        <v>18</v>
      </c>
      <c r="D50" s="29">
        <v>609.19433000000004</v>
      </c>
      <c r="E50" s="29">
        <v>0</v>
      </c>
      <c r="F50" s="29">
        <v>9.2692499999999995</v>
      </c>
      <c r="G50" s="29">
        <v>30.574619999999999</v>
      </c>
      <c r="H50" s="29">
        <v>3.0693600000000001</v>
      </c>
      <c r="I50" s="29">
        <v>83.049790000000002</v>
      </c>
      <c r="J50" s="29">
        <v>79.469909999999999</v>
      </c>
      <c r="K50" s="29">
        <v>51.53584</v>
      </c>
      <c r="L50" s="29">
        <v>43.588149999999999</v>
      </c>
      <c r="M50" s="29">
        <v>89.30641</v>
      </c>
      <c r="N50" s="29">
        <v>47.81091</v>
      </c>
      <c r="O50" s="29">
        <v>162.27231</v>
      </c>
      <c r="P50" s="29">
        <v>9.2477800000000006</v>
      </c>
      <c r="Q50" s="20"/>
      <c r="R50" s="11"/>
      <c r="S50" s="11"/>
      <c r="T50" s="20"/>
      <c r="U50" s="21"/>
      <c r="V50" s="22"/>
      <c r="W50" s="22"/>
      <c r="X50" s="21"/>
      <c r="Y50" s="22"/>
      <c r="Z50" s="23"/>
      <c r="AA50" s="20"/>
      <c r="AB50" s="21"/>
      <c r="AC50" s="22"/>
      <c r="AD50" s="24"/>
      <c r="AE50" s="14"/>
      <c r="AF50" s="14"/>
      <c r="AG50" s="14"/>
      <c r="AH50" s="14"/>
      <c r="AI50" s="14"/>
      <c r="AJ50" s="14"/>
      <c r="AK50" s="14"/>
      <c r="AL50" s="15"/>
    </row>
    <row r="51" spans="2:38" s="7" customFormat="1" ht="17.25" customHeight="1" x14ac:dyDescent="0.15">
      <c r="B51" s="40" t="s">
        <v>67</v>
      </c>
      <c r="C51" s="30" t="s">
        <v>19</v>
      </c>
      <c r="D51" s="29">
        <v>5689.6661999999997</v>
      </c>
      <c r="E51" s="29">
        <v>224.74854999999999</v>
      </c>
      <c r="F51" s="29">
        <v>290.61601999999999</v>
      </c>
      <c r="G51" s="29">
        <v>489.56754000000001</v>
      </c>
      <c r="H51" s="29">
        <v>362.71796999999998</v>
      </c>
      <c r="I51" s="29">
        <v>490.39645999999999</v>
      </c>
      <c r="J51" s="29">
        <v>433.72575000000001</v>
      </c>
      <c r="K51" s="29">
        <v>661.97041999999999</v>
      </c>
      <c r="L51" s="29">
        <v>465.37277999999998</v>
      </c>
      <c r="M51" s="29">
        <v>354.85478000000001</v>
      </c>
      <c r="N51" s="29">
        <v>830.47974999999997</v>
      </c>
      <c r="O51" s="29">
        <v>739.38476000000003</v>
      </c>
      <c r="P51" s="29">
        <v>345.83141999999998</v>
      </c>
      <c r="Q51" s="20"/>
      <c r="R51" s="19"/>
      <c r="S51" s="19"/>
      <c r="T51" s="20"/>
      <c r="U51" s="21"/>
      <c r="V51" s="22"/>
      <c r="W51" s="22"/>
      <c r="X51" s="21"/>
      <c r="Y51" s="22"/>
      <c r="Z51" s="23"/>
      <c r="AA51" s="20"/>
      <c r="AB51" s="21"/>
      <c r="AC51" s="22"/>
      <c r="AD51" s="24"/>
      <c r="AE51" s="14"/>
      <c r="AF51" s="14"/>
      <c r="AG51" s="14"/>
      <c r="AH51" s="14"/>
      <c r="AI51" s="14"/>
      <c r="AJ51" s="14"/>
      <c r="AK51" s="14"/>
      <c r="AL51" s="15"/>
    </row>
    <row r="52" spans="2:38" s="7" customFormat="1" ht="17.25" customHeight="1" x14ac:dyDescent="0.15">
      <c r="B52" s="40" t="s">
        <v>68</v>
      </c>
      <c r="C52" s="30" t="s">
        <v>20</v>
      </c>
      <c r="D52" s="29">
        <v>4.6288599999999995</v>
      </c>
      <c r="E52" s="29">
        <v>0</v>
      </c>
      <c r="F52" s="29">
        <v>0</v>
      </c>
      <c r="G52" s="29">
        <v>0</v>
      </c>
      <c r="H52" s="29">
        <v>0.88414999999999999</v>
      </c>
      <c r="I52" s="29">
        <v>0</v>
      </c>
      <c r="J52" s="29">
        <v>0</v>
      </c>
      <c r="K52" s="29">
        <v>0</v>
      </c>
      <c r="L52" s="29">
        <v>0</v>
      </c>
      <c r="M52" s="29">
        <v>3.74471</v>
      </c>
      <c r="N52" s="29">
        <v>0</v>
      </c>
      <c r="O52" s="29">
        <v>0</v>
      </c>
      <c r="P52" s="29">
        <v>0</v>
      </c>
      <c r="Q52" s="20"/>
      <c r="R52" s="11"/>
      <c r="S52" s="11"/>
      <c r="T52" s="20"/>
      <c r="U52" s="21"/>
      <c r="V52" s="22"/>
      <c r="W52" s="22"/>
      <c r="X52" s="21"/>
      <c r="Y52" s="22"/>
      <c r="Z52" s="23"/>
      <c r="AA52" s="20"/>
      <c r="AB52" s="21"/>
      <c r="AC52" s="22"/>
      <c r="AD52" s="24"/>
      <c r="AE52" s="14"/>
      <c r="AF52" s="14"/>
      <c r="AG52" s="14"/>
      <c r="AH52" s="14"/>
      <c r="AI52" s="14"/>
      <c r="AJ52" s="14"/>
      <c r="AK52" s="14"/>
      <c r="AL52" s="15"/>
    </row>
    <row r="53" spans="2:38" s="7" customFormat="1" ht="17.25" customHeight="1" x14ac:dyDescent="0.15">
      <c r="B53" s="40" t="s">
        <v>69</v>
      </c>
      <c r="C53" s="30" t="s">
        <v>21</v>
      </c>
      <c r="D53" s="29">
        <v>258.89967000000001</v>
      </c>
      <c r="E53" s="29">
        <v>30.820640000000001</v>
      </c>
      <c r="F53" s="29">
        <v>7.6601999999999997</v>
      </c>
      <c r="G53" s="29">
        <v>38.595440000000004</v>
      </c>
      <c r="H53" s="29">
        <v>5.21922</v>
      </c>
      <c r="I53" s="29">
        <v>21.500170000000001</v>
      </c>
      <c r="J53" s="29">
        <v>15.14756</v>
      </c>
      <c r="K53" s="29">
        <v>30.31644</v>
      </c>
      <c r="L53" s="29">
        <v>7.4900599999999997</v>
      </c>
      <c r="M53" s="29">
        <v>13.65142</v>
      </c>
      <c r="N53" s="29">
        <v>20.135010000000001</v>
      </c>
      <c r="O53" s="29">
        <v>30.303470000000001</v>
      </c>
      <c r="P53" s="29">
        <v>38.060040000000001</v>
      </c>
      <c r="Q53" s="20"/>
      <c r="R53" s="19"/>
      <c r="S53" s="19"/>
      <c r="T53" s="20"/>
      <c r="U53" s="21"/>
      <c r="V53" s="22"/>
      <c r="W53" s="22"/>
      <c r="X53" s="21"/>
      <c r="Y53" s="22"/>
      <c r="Z53" s="23"/>
      <c r="AA53" s="20"/>
      <c r="AB53" s="21"/>
      <c r="AC53" s="22"/>
      <c r="AD53" s="24"/>
      <c r="AE53" s="14"/>
      <c r="AF53" s="14"/>
      <c r="AG53" s="14"/>
      <c r="AH53" s="14"/>
      <c r="AI53" s="14"/>
      <c r="AJ53" s="14"/>
      <c r="AK53" s="14"/>
      <c r="AL53" s="15"/>
    </row>
    <row r="54" spans="2:38" s="7" customFormat="1" ht="17.25" customHeight="1" x14ac:dyDescent="0.15">
      <c r="B54" s="40" t="s">
        <v>70</v>
      </c>
      <c r="C54" s="30" t="s">
        <v>22</v>
      </c>
      <c r="D54" s="29">
        <v>754448.20169999998</v>
      </c>
      <c r="E54" s="29">
        <v>61795.094040000004</v>
      </c>
      <c r="F54" s="29">
        <v>56281.7523</v>
      </c>
      <c r="G54" s="29">
        <v>66215.228400000007</v>
      </c>
      <c r="H54" s="29">
        <v>64025.638760000002</v>
      </c>
      <c r="I54" s="29">
        <v>67477.813630000004</v>
      </c>
      <c r="J54" s="29">
        <v>59088.506300000001</v>
      </c>
      <c r="K54" s="29">
        <v>63902.193809999997</v>
      </c>
      <c r="L54" s="29">
        <v>62976.393199999999</v>
      </c>
      <c r="M54" s="29">
        <v>56961.65595</v>
      </c>
      <c r="N54" s="29">
        <v>69955.776790000004</v>
      </c>
      <c r="O54" s="29">
        <v>67518.896110000001</v>
      </c>
      <c r="P54" s="29">
        <v>58249.252410000001</v>
      </c>
      <c r="Q54" s="20"/>
      <c r="R54" s="11"/>
      <c r="S54" s="11"/>
      <c r="T54" s="20"/>
      <c r="U54" s="21"/>
      <c r="V54" s="22"/>
      <c r="W54" s="22"/>
      <c r="X54" s="21"/>
      <c r="Y54" s="22"/>
      <c r="Z54" s="23"/>
      <c r="AA54" s="20"/>
      <c r="AB54" s="21"/>
      <c r="AC54" s="22"/>
      <c r="AD54" s="24"/>
      <c r="AE54" s="14"/>
      <c r="AF54" s="14"/>
      <c r="AG54" s="14"/>
      <c r="AH54" s="14"/>
      <c r="AI54" s="14"/>
      <c r="AJ54" s="14"/>
      <c r="AK54" s="14"/>
      <c r="AL54" s="15"/>
    </row>
    <row r="55" spans="2:38" s="7" customFormat="1" ht="17.25" customHeight="1" thickBot="1" x14ac:dyDescent="0.2">
      <c r="B55" s="40" t="s">
        <v>71</v>
      </c>
      <c r="C55" s="31" t="s">
        <v>23</v>
      </c>
      <c r="D55" s="32">
        <v>1.2999999999999999E-4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1.2999999999999999E-4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20"/>
      <c r="R55" s="11"/>
      <c r="S55" s="11"/>
      <c r="T55" s="20"/>
      <c r="U55" s="21"/>
      <c r="V55" s="22"/>
      <c r="W55" s="22"/>
      <c r="X55" s="21"/>
      <c r="Y55" s="22"/>
      <c r="Z55" s="23"/>
      <c r="AA55" s="20"/>
      <c r="AB55" s="21"/>
      <c r="AC55" s="22"/>
      <c r="AD55" s="24"/>
      <c r="AE55" s="14"/>
      <c r="AF55" s="14"/>
      <c r="AG55" s="14"/>
      <c r="AH55" s="14"/>
      <c r="AI55" s="14"/>
      <c r="AJ55" s="14"/>
      <c r="AK55" s="14"/>
      <c r="AL55" s="15"/>
    </row>
    <row r="56" spans="2:38" s="16" customFormat="1" ht="17.25" customHeight="1" thickTop="1" thickBot="1" x14ac:dyDescent="0.25">
      <c r="B56" s="3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R56" s="19"/>
      <c r="S56" s="19"/>
    </row>
    <row r="57" spans="2:38" s="7" customFormat="1" ht="17.25" customHeight="1" thickTop="1" x14ac:dyDescent="0.15">
      <c r="B57" s="40"/>
      <c r="C57" s="27" t="s">
        <v>96</v>
      </c>
      <c r="D57" s="8" t="s">
        <v>1</v>
      </c>
      <c r="E57" s="8" t="s">
        <v>2</v>
      </c>
      <c r="F57" s="8" t="s">
        <v>3</v>
      </c>
      <c r="G57" s="8" t="s">
        <v>4</v>
      </c>
      <c r="H57" s="8" t="s">
        <v>5</v>
      </c>
      <c r="I57" s="8" t="s">
        <v>6</v>
      </c>
      <c r="J57" s="8" t="s">
        <v>7</v>
      </c>
      <c r="K57" s="8" t="s">
        <v>8</v>
      </c>
      <c r="L57" s="8" t="s">
        <v>9</v>
      </c>
      <c r="M57" s="8" t="s">
        <v>10</v>
      </c>
      <c r="N57" s="9" t="s">
        <v>11</v>
      </c>
      <c r="O57" s="9" t="s">
        <v>12</v>
      </c>
      <c r="P57" s="9" t="s">
        <v>13</v>
      </c>
      <c r="Q57" s="10"/>
      <c r="R57" s="11"/>
      <c r="S57" s="11"/>
      <c r="T57" s="10"/>
      <c r="U57" s="12"/>
      <c r="V57" s="12"/>
      <c r="W57" s="12"/>
      <c r="X57" s="12"/>
      <c r="Y57" s="12"/>
      <c r="Z57" s="12"/>
      <c r="AA57" s="10"/>
      <c r="AB57" s="12"/>
      <c r="AC57" s="12"/>
      <c r="AD57" s="13"/>
      <c r="AE57" s="14"/>
      <c r="AF57" s="14"/>
      <c r="AG57" s="14"/>
      <c r="AH57" s="14"/>
      <c r="AI57" s="14"/>
      <c r="AJ57" s="14"/>
      <c r="AK57" s="14"/>
      <c r="AL57" s="15"/>
    </row>
    <row r="58" spans="2:38" s="16" customFormat="1" ht="17.25" customHeight="1" x14ac:dyDescent="0.2">
      <c r="B58" s="39" t="s">
        <v>73</v>
      </c>
      <c r="C58" s="17" t="s">
        <v>14</v>
      </c>
      <c r="D58" s="18">
        <v>11934602.484130001</v>
      </c>
      <c r="E58" s="18">
        <v>935525.98330999981</v>
      </c>
      <c r="F58" s="18">
        <v>985755.37976999988</v>
      </c>
      <c r="G58" s="18">
        <v>978489.23868999991</v>
      </c>
      <c r="H58" s="18">
        <v>1161753.6457100003</v>
      </c>
      <c r="I58" s="18">
        <v>1079944.2929000002</v>
      </c>
      <c r="J58" s="18">
        <v>1047722.2608200001</v>
      </c>
      <c r="K58" s="18">
        <v>1101031.7984699998</v>
      </c>
      <c r="L58" s="18">
        <v>1010267.2601500001</v>
      </c>
      <c r="M58" s="18">
        <v>943148.06495000015</v>
      </c>
      <c r="N58" s="18">
        <v>1055824.61433</v>
      </c>
      <c r="O58" s="18">
        <v>829610.14912999992</v>
      </c>
      <c r="P58" s="18">
        <v>805529.79590000003</v>
      </c>
      <c r="R58" s="19"/>
      <c r="S58" s="19"/>
    </row>
    <row r="59" spans="2:38" s="7" customFormat="1" ht="17.25" customHeight="1" x14ac:dyDescent="0.15">
      <c r="B59" s="40" t="s">
        <v>74</v>
      </c>
      <c r="C59" s="28">
        <v>0</v>
      </c>
      <c r="D59" s="29">
        <v>8915751.3472399991</v>
      </c>
      <c r="E59" s="29">
        <v>683339.75445000001</v>
      </c>
      <c r="F59" s="29">
        <v>740116.07834000001</v>
      </c>
      <c r="G59" s="29">
        <v>717641.03796999995</v>
      </c>
      <c r="H59" s="29">
        <v>902551.76843000005</v>
      </c>
      <c r="I59" s="29">
        <v>828718.19779000001</v>
      </c>
      <c r="J59" s="29">
        <v>828154.24835000001</v>
      </c>
      <c r="K59" s="29">
        <v>832676.86069999996</v>
      </c>
      <c r="L59" s="29">
        <v>774662.80157000001</v>
      </c>
      <c r="M59" s="29">
        <v>695833.63375000004</v>
      </c>
      <c r="N59" s="29">
        <v>784144.13081</v>
      </c>
      <c r="O59" s="29">
        <v>566061.50237999996</v>
      </c>
      <c r="P59" s="29">
        <v>561851.33270000003</v>
      </c>
      <c r="Q59" s="20"/>
      <c r="R59" s="11"/>
      <c r="S59" s="11"/>
      <c r="T59" s="20"/>
      <c r="U59" s="21"/>
      <c r="V59" s="22"/>
      <c r="W59" s="22"/>
      <c r="X59" s="21"/>
      <c r="Y59" s="22"/>
      <c r="Z59" s="23"/>
      <c r="AA59" s="20"/>
      <c r="AB59" s="21"/>
      <c r="AC59" s="22"/>
      <c r="AD59" s="24"/>
      <c r="AE59" s="14"/>
      <c r="AF59" s="14"/>
      <c r="AG59" s="14"/>
      <c r="AH59" s="14"/>
      <c r="AI59" s="14"/>
      <c r="AJ59" s="14"/>
      <c r="AK59" s="14"/>
      <c r="AL59" s="15"/>
    </row>
    <row r="60" spans="2:38" s="7" customFormat="1" ht="17.25" customHeight="1" x14ac:dyDescent="0.15">
      <c r="B60" s="40" t="s">
        <v>75</v>
      </c>
      <c r="C60" s="30" t="s">
        <v>15</v>
      </c>
      <c r="D60" s="29">
        <v>1059951.9115599999</v>
      </c>
      <c r="E60" s="29">
        <v>87637.299350000001</v>
      </c>
      <c r="F60" s="29">
        <v>88690.987859999994</v>
      </c>
      <c r="G60" s="29">
        <v>101251.26145000001</v>
      </c>
      <c r="H60" s="29">
        <v>96874.980960000001</v>
      </c>
      <c r="I60" s="29">
        <v>97107.15526</v>
      </c>
      <c r="J60" s="29">
        <v>81914.83395</v>
      </c>
      <c r="K60" s="29">
        <v>97958.766319999995</v>
      </c>
      <c r="L60" s="29">
        <v>77453.516870000007</v>
      </c>
      <c r="M60" s="29">
        <v>83397.327000000005</v>
      </c>
      <c r="N60" s="29">
        <v>91846.958029999994</v>
      </c>
      <c r="O60" s="29">
        <v>84116.898939999999</v>
      </c>
      <c r="P60" s="29">
        <v>71701.925570000007</v>
      </c>
      <c r="Q60" s="20"/>
      <c r="R60" s="19"/>
      <c r="S60" s="19"/>
      <c r="T60" s="20"/>
      <c r="U60" s="21"/>
      <c r="V60" s="22"/>
      <c r="W60" s="22"/>
      <c r="X60" s="21"/>
      <c r="Y60" s="22"/>
      <c r="Z60" s="23"/>
      <c r="AA60" s="20"/>
      <c r="AB60" s="21"/>
      <c r="AC60" s="22"/>
      <c r="AD60" s="24"/>
      <c r="AE60" s="14"/>
      <c r="AF60" s="14"/>
      <c r="AG60" s="14"/>
      <c r="AH60" s="14"/>
      <c r="AI60" s="14"/>
      <c r="AJ60" s="14"/>
      <c r="AK60" s="14"/>
      <c r="AL60" s="15"/>
    </row>
    <row r="61" spans="2:38" s="7" customFormat="1" ht="17.25" customHeight="1" x14ac:dyDescent="0.15">
      <c r="B61" s="40" t="s">
        <v>76</v>
      </c>
      <c r="C61" s="30" t="s">
        <v>16</v>
      </c>
      <c r="D61" s="29">
        <v>641019.60936999996</v>
      </c>
      <c r="E61" s="29">
        <v>53662.773999999998</v>
      </c>
      <c r="F61" s="29">
        <v>47006.242839999999</v>
      </c>
      <c r="G61" s="29">
        <v>52958.938049999997</v>
      </c>
      <c r="H61" s="29">
        <v>54694.723339999997</v>
      </c>
      <c r="I61" s="29">
        <v>52490.460270000003</v>
      </c>
      <c r="J61" s="29">
        <v>47807.191910000001</v>
      </c>
      <c r="K61" s="29">
        <v>58063.795969999999</v>
      </c>
      <c r="L61" s="29">
        <v>51387.905839999999</v>
      </c>
      <c r="M61" s="29">
        <v>52209.621220000001</v>
      </c>
      <c r="N61" s="29">
        <v>52773.186840000002</v>
      </c>
      <c r="O61" s="29">
        <v>58824.795890000001</v>
      </c>
      <c r="P61" s="29">
        <v>59139.9732</v>
      </c>
      <c r="Q61" s="20"/>
      <c r="R61" s="11"/>
      <c r="S61" s="11"/>
      <c r="T61" s="20"/>
      <c r="U61" s="21"/>
      <c r="V61" s="22"/>
      <c r="W61" s="22"/>
      <c r="X61" s="21"/>
      <c r="Y61" s="22"/>
      <c r="Z61" s="23"/>
      <c r="AA61" s="20"/>
      <c r="AB61" s="21"/>
      <c r="AC61" s="22"/>
      <c r="AD61" s="24"/>
      <c r="AE61" s="14"/>
      <c r="AF61" s="14"/>
      <c r="AG61" s="14"/>
      <c r="AH61" s="14"/>
      <c r="AI61" s="14"/>
      <c r="AJ61" s="14"/>
      <c r="AK61" s="14"/>
      <c r="AL61" s="15"/>
    </row>
    <row r="62" spans="2:38" s="7" customFormat="1" ht="17.25" customHeight="1" x14ac:dyDescent="0.15">
      <c r="B62" s="40" t="s">
        <v>77</v>
      </c>
      <c r="C62" s="30" t="s">
        <v>17</v>
      </c>
      <c r="D62" s="29">
        <v>1072343.4911699998</v>
      </c>
      <c r="E62" s="29">
        <v>90239.042509999999</v>
      </c>
      <c r="F62" s="29">
        <v>86782.297210000004</v>
      </c>
      <c r="G62" s="29">
        <v>82006.123590000003</v>
      </c>
      <c r="H62" s="29">
        <v>88471.427320000003</v>
      </c>
      <c r="I62" s="29">
        <v>83191.947960000005</v>
      </c>
      <c r="J62" s="29">
        <v>70911.759749999997</v>
      </c>
      <c r="K62" s="29">
        <v>91546.211330000006</v>
      </c>
      <c r="L62" s="29">
        <v>86866.450710000005</v>
      </c>
      <c r="M62" s="29">
        <v>94968.956149999998</v>
      </c>
      <c r="N62" s="29">
        <v>108413.01195</v>
      </c>
      <c r="O62" s="29">
        <v>99555.143590000007</v>
      </c>
      <c r="P62" s="29">
        <v>89391.119099999996</v>
      </c>
      <c r="Q62" s="20"/>
      <c r="R62" s="19"/>
      <c r="S62" s="19"/>
      <c r="T62" s="20"/>
      <c r="U62" s="21"/>
      <c r="V62" s="22"/>
      <c r="W62" s="22"/>
      <c r="X62" s="21"/>
      <c r="Y62" s="22"/>
      <c r="Z62" s="23"/>
      <c r="AA62" s="20"/>
      <c r="AB62" s="21"/>
      <c r="AC62" s="22"/>
      <c r="AD62" s="24"/>
      <c r="AE62" s="14"/>
      <c r="AF62" s="14"/>
      <c r="AG62" s="14"/>
      <c r="AH62" s="14"/>
      <c r="AI62" s="14"/>
      <c r="AJ62" s="14"/>
      <c r="AK62" s="14"/>
      <c r="AL62" s="15"/>
    </row>
    <row r="63" spans="2:38" s="7" customFormat="1" ht="17.25" customHeight="1" x14ac:dyDescent="0.15">
      <c r="B63" s="40" t="s">
        <v>78</v>
      </c>
      <c r="C63" s="30" t="s">
        <v>18</v>
      </c>
      <c r="D63" s="29">
        <v>244268.81016999998</v>
      </c>
      <c r="E63" s="29">
        <v>20568.11119</v>
      </c>
      <c r="F63" s="29">
        <v>23103.871480000002</v>
      </c>
      <c r="G63" s="29">
        <v>24554.802530000001</v>
      </c>
      <c r="H63" s="29">
        <v>19072.130120000002</v>
      </c>
      <c r="I63" s="29">
        <v>18294.909749999999</v>
      </c>
      <c r="J63" s="29">
        <v>18873.678670000001</v>
      </c>
      <c r="K63" s="29">
        <v>20696.774270000002</v>
      </c>
      <c r="L63" s="29">
        <v>19791.284879999999</v>
      </c>
      <c r="M63" s="29">
        <v>16660.110130000001</v>
      </c>
      <c r="N63" s="29">
        <v>18564.247739999999</v>
      </c>
      <c r="O63" s="29">
        <v>20777.98502</v>
      </c>
      <c r="P63" s="29">
        <v>23310.90439</v>
      </c>
      <c r="Q63" s="20"/>
      <c r="R63" s="11"/>
      <c r="S63" s="11"/>
      <c r="T63" s="20"/>
      <c r="U63" s="21"/>
      <c r="V63" s="22"/>
      <c r="W63" s="22"/>
      <c r="X63" s="21"/>
      <c r="Y63" s="22"/>
      <c r="Z63" s="23"/>
      <c r="AA63" s="20"/>
      <c r="AB63" s="21"/>
      <c r="AC63" s="22"/>
      <c r="AD63" s="24"/>
      <c r="AE63" s="14"/>
      <c r="AF63" s="14"/>
      <c r="AG63" s="14"/>
      <c r="AH63" s="14"/>
      <c r="AI63" s="14"/>
      <c r="AJ63" s="14"/>
      <c r="AK63" s="14"/>
      <c r="AL63" s="15"/>
    </row>
    <row r="64" spans="2:38" s="7" customFormat="1" ht="17.25" customHeight="1" x14ac:dyDescent="0.15">
      <c r="B64" s="40" t="s">
        <v>79</v>
      </c>
      <c r="C64" s="30" t="s">
        <v>19</v>
      </c>
      <c r="D64" s="29">
        <v>34.469740000000002</v>
      </c>
      <c r="E64" s="29">
        <v>0.19409999999999999</v>
      </c>
      <c r="F64" s="29">
        <v>8.0170000000000005E-2</v>
      </c>
      <c r="G64" s="29">
        <v>0.11855</v>
      </c>
      <c r="H64" s="29">
        <v>6.4108200000000002</v>
      </c>
      <c r="I64" s="29">
        <v>0.30306</v>
      </c>
      <c r="J64" s="29">
        <v>5.5890000000000002E-2</v>
      </c>
      <c r="K64" s="29">
        <v>14.47946</v>
      </c>
      <c r="L64" s="29">
        <v>8.42075</v>
      </c>
      <c r="M64" s="29">
        <v>2.6919999999999999E-2</v>
      </c>
      <c r="N64" s="29">
        <v>3.0210000000000001E-2</v>
      </c>
      <c r="O64" s="29">
        <v>1.6250199999999999</v>
      </c>
      <c r="P64" s="29">
        <v>2.72479</v>
      </c>
      <c r="Q64" s="20"/>
      <c r="R64" s="19"/>
      <c r="S64" s="19"/>
      <c r="T64" s="20"/>
      <c r="U64" s="21"/>
      <c r="V64" s="22"/>
      <c r="W64" s="22"/>
      <c r="X64" s="21"/>
      <c r="Y64" s="22"/>
      <c r="Z64" s="23"/>
      <c r="AA64" s="20"/>
      <c r="AB64" s="21"/>
      <c r="AC64" s="22"/>
      <c r="AD64" s="24"/>
      <c r="AE64" s="14"/>
      <c r="AF64" s="14"/>
      <c r="AG64" s="14"/>
      <c r="AH64" s="14"/>
      <c r="AI64" s="14"/>
      <c r="AJ64" s="14"/>
      <c r="AK64" s="14"/>
      <c r="AL64" s="15"/>
    </row>
    <row r="65" spans="2:38" s="7" customFormat="1" ht="17.25" customHeight="1" x14ac:dyDescent="0.15">
      <c r="B65" s="40" t="s">
        <v>80</v>
      </c>
      <c r="C65" s="30" t="s">
        <v>20</v>
      </c>
      <c r="D65" s="29">
        <v>902.64424000000008</v>
      </c>
      <c r="E65" s="29">
        <v>42.265839999999997</v>
      </c>
      <c r="F65" s="29">
        <v>44.35474</v>
      </c>
      <c r="G65" s="29">
        <v>44.110019999999999</v>
      </c>
      <c r="H65" s="29">
        <v>55.579450000000001</v>
      </c>
      <c r="I65" s="29">
        <v>127.62344</v>
      </c>
      <c r="J65" s="29">
        <v>31.426850000000002</v>
      </c>
      <c r="K65" s="29">
        <v>51.486629999999998</v>
      </c>
      <c r="L65" s="29">
        <v>33.093499999999999</v>
      </c>
      <c r="M65" s="29">
        <v>54.187840000000001</v>
      </c>
      <c r="N65" s="29">
        <v>68.188779999999994</v>
      </c>
      <c r="O65" s="29">
        <v>237.90952999999999</v>
      </c>
      <c r="P65" s="29">
        <v>112.41762</v>
      </c>
      <c r="Q65" s="20"/>
      <c r="R65" s="11"/>
      <c r="S65" s="11"/>
      <c r="T65" s="20"/>
      <c r="U65" s="21"/>
      <c r="V65" s="22"/>
      <c r="W65" s="22"/>
      <c r="X65" s="21"/>
      <c r="Y65" s="22"/>
      <c r="Z65" s="23"/>
      <c r="AA65" s="20"/>
      <c r="AB65" s="21"/>
      <c r="AC65" s="22"/>
      <c r="AD65" s="24"/>
      <c r="AE65" s="14"/>
      <c r="AF65" s="14"/>
      <c r="AG65" s="14"/>
      <c r="AH65" s="14"/>
      <c r="AI65" s="14"/>
      <c r="AJ65" s="14"/>
      <c r="AK65" s="14"/>
      <c r="AL65" s="15"/>
    </row>
    <row r="66" spans="2:38" s="7" customFormat="1" ht="17.25" customHeight="1" x14ac:dyDescent="0.15">
      <c r="B66" s="40" t="s">
        <v>81</v>
      </c>
      <c r="C66" s="30" t="s">
        <v>21</v>
      </c>
      <c r="D66" s="29">
        <v>0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0"/>
      <c r="R66" s="19"/>
      <c r="S66" s="19"/>
      <c r="T66" s="20"/>
      <c r="U66" s="21"/>
      <c r="V66" s="22"/>
      <c r="W66" s="22"/>
      <c r="X66" s="21"/>
      <c r="Y66" s="22"/>
      <c r="Z66" s="23"/>
      <c r="AA66" s="20"/>
      <c r="AB66" s="21"/>
      <c r="AC66" s="22"/>
      <c r="AD66" s="24"/>
      <c r="AE66" s="14"/>
      <c r="AF66" s="14"/>
      <c r="AG66" s="14"/>
      <c r="AH66" s="14"/>
      <c r="AI66" s="14"/>
      <c r="AJ66" s="14"/>
      <c r="AK66" s="14"/>
      <c r="AL66" s="15"/>
    </row>
    <row r="67" spans="2:38" s="7" customFormat="1" ht="17.25" customHeight="1" x14ac:dyDescent="0.15">
      <c r="B67" s="40" t="s">
        <v>82</v>
      </c>
      <c r="C67" s="30" t="s">
        <v>22</v>
      </c>
      <c r="D67" s="29">
        <v>330.20063999999996</v>
      </c>
      <c r="E67" s="29">
        <v>36.541870000000003</v>
      </c>
      <c r="F67" s="29">
        <v>11.467129999999999</v>
      </c>
      <c r="G67" s="29">
        <v>32.846530000000001</v>
      </c>
      <c r="H67" s="29">
        <v>26.62527</v>
      </c>
      <c r="I67" s="29">
        <v>13.69537</v>
      </c>
      <c r="J67" s="29">
        <v>29.065449999999998</v>
      </c>
      <c r="K67" s="29">
        <v>23.42379</v>
      </c>
      <c r="L67" s="29">
        <v>63.786029999999997</v>
      </c>
      <c r="M67" s="29">
        <v>24.20194</v>
      </c>
      <c r="N67" s="29">
        <v>14.859970000000001</v>
      </c>
      <c r="O67" s="29">
        <v>34.288760000000003</v>
      </c>
      <c r="P67" s="29">
        <v>19.398530000000001</v>
      </c>
      <c r="Q67" s="20"/>
      <c r="R67" s="11"/>
      <c r="S67" s="11"/>
      <c r="T67" s="20"/>
      <c r="U67" s="21"/>
      <c r="V67" s="22"/>
      <c r="W67" s="22"/>
      <c r="X67" s="21"/>
      <c r="Y67" s="22"/>
      <c r="Z67" s="23"/>
      <c r="AA67" s="20"/>
      <c r="AB67" s="21"/>
      <c r="AC67" s="22"/>
      <c r="AD67" s="24"/>
      <c r="AE67" s="14"/>
      <c r="AF67" s="14"/>
      <c r="AG67" s="14"/>
      <c r="AH67" s="14"/>
      <c r="AI67" s="14"/>
      <c r="AJ67" s="14"/>
      <c r="AK67" s="14"/>
      <c r="AL67" s="15"/>
    </row>
    <row r="68" spans="2:38" s="7" customFormat="1" ht="17.25" customHeight="1" thickBot="1" x14ac:dyDescent="0.2">
      <c r="B68" s="40" t="s">
        <v>83</v>
      </c>
      <c r="C68" s="31" t="s">
        <v>23</v>
      </c>
      <c r="D68" s="32">
        <v>0</v>
      </c>
      <c r="E68" s="32">
        <v>0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32">
        <v>0</v>
      </c>
      <c r="O68" s="32">
        <v>0</v>
      </c>
      <c r="P68" s="32">
        <v>0</v>
      </c>
      <c r="Q68" s="20"/>
      <c r="R68" s="11"/>
      <c r="S68" s="11"/>
      <c r="T68" s="20"/>
      <c r="U68" s="21"/>
      <c r="V68" s="22"/>
      <c r="W68" s="22"/>
      <c r="X68" s="21"/>
      <c r="Y68" s="22"/>
      <c r="Z68" s="23"/>
      <c r="AA68" s="20"/>
      <c r="AB68" s="21"/>
      <c r="AC68" s="22"/>
      <c r="AD68" s="24"/>
      <c r="AE68" s="14"/>
      <c r="AF68" s="14"/>
      <c r="AG68" s="14"/>
      <c r="AH68" s="14"/>
      <c r="AI68" s="14"/>
      <c r="AJ68" s="14"/>
      <c r="AK68" s="14"/>
      <c r="AL68" s="15"/>
    </row>
    <row r="69" spans="2:38" s="16" customFormat="1" ht="17.25" customHeight="1" thickTop="1" thickBot="1" x14ac:dyDescent="0.25">
      <c r="B69" s="39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R69" s="19"/>
      <c r="S69" s="19"/>
    </row>
    <row r="70" spans="2:38" s="7" customFormat="1" ht="17.25" customHeight="1" thickTop="1" x14ac:dyDescent="0.15">
      <c r="B70" s="40"/>
      <c r="C70" s="27" t="s">
        <v>108</v>
      </c>
      <c r="D70" s="8" t="s">
        <v>1</v>
      </c>
      <c r="E70" s="8" t="s">
        <v>2</v>
      </c>
      <c r="F70" s="8" t="s">
        <v>3</v>
      </c>
      <c r="G70" s="8" t="s">
        <v>4</v>
      </c>
      <c r="H70" s="8" t="s">
        <v>5</v>
      </c>
      <c r="I70" s="8" t="s">
        <v>6</v>
      </c>
      <c r="J70" s="8" t="s">
        <v>7</v>
      </c>
      <c r="K70" s="8" t="s">
        <v>8</v>
      </c>
      <c r="L70" s="8" t="s">
        <v>9</v>
      </c>
      <c r="M70" s="8" t="s">
        <v>10</v>
      </c>
      <c r="N70" s="9" t="s">
        <v>11</v>
      </c>
      <c r="O70" s="9" t="s">
        <v>12</v>
      </c>
      <c r="P70" s="9" t="s">
        <v>13</v>
      </c>
      <c r="Q70" s="10"/>
      <c r="R70" s="11"/>
      <c r="S70" s="11"/>
      <c r="T70" s="10"/>
      <c r="U70" s="12"/>
      <c r="V70" s="12"/>
      <c r="W70" s="12"/>
      <c r="X70" s="12"/>
      <c r="Y70" s="12"/>
      <c r="Z70" s="12"/>
      <c r="AA70" s="10"/>
      <c r="AB70" s="12"/>
      <c r="AC70" s="12"/>
      <c r="AD70" s="13"/>
      <c r="AE70" s="14"/>
      <c r="AF70" s="14"/>
      <c r="AG70" s="14"/>
      <c r="AH70" s="14"/>
      <c r="AI70" s="14"/>
      <c r="AJ70" s="14"/>
      <c r="AK70" s="14"/>
      <c r="AL70" s="15"/>
    </row>
    <row r="71" spans="2:38" s="16" customFormat="1" ht="17.25" customHeight="1" x14ac:dyDescent="0.2">
      <c r="B71" s="39" t="s">
        <v>85</v>
      </c>
      <c r="C71" s="17" t="s">
        <v>14</v>
      </c>
      <c r="D71" s="18">
        <v>9644722.8118500002</v>
      </c>
      <c r="E71" s="18">
        <v>709479.18185000017</v>
      </c>
      <c r="F71" s="18">
        <v>744436.39856999996</v>
      </c>
      <c r="G71" s="18">
        <v>770350.02707999991</v>
      </c>
      <c r="H71" s="18">
        <v>747422.32183000015</v>
      </c>
      <c r="I71" s="18">
        <v>724317.01459999999</v>
      </c>
      <c r="J71" s="18">
        <v>819671.49533999991</v>
      </c>
      <c r="K71" s="18">
        <v>921910.35672000004</v>
      </c>
      <c r="L71" s="18">
        <v>761577.78225999977</v>
      </c>
      <c r="M71" s="18">
        <v>775890.82274000009</v>
      </c>
      <c r="N71" s="18">
        <v>942573.56599999999</v>
      </c>
      <c r="O71" s="18">
        <v>831647.86728999997</v>
      </c>
      <c r="P71" s="18">
        <v>895445.97756999987</v>
      </c>
      <c r="R71" s="19"/>
      <c r="S71" s="19"/>
    </row>
    <row r="72" spans="2:38" s="7" customFormat="1" ht="17.25" customHeight="1" x14ac:dyDescent="0.15">
      <c r="B72" s="40" t="s">
        <v>86</v>
      </c>
      <c r="C72" s="28">
        <v>0</v>
      </c>
      <c r="D72" s="29">
        <v>7087882.0257899994</v>
      </c>
      <c r="E72" s="29">
        <v>507045.99966999999</v>
      </c>
      <c r="F72" s="29">
        <v>540925.50667000003</v>
      </c>
      <c r="G72" s="29">
        <v>563507.89410000003</v>
      </c>
      <c r="H72" s="29">
        <v>543874.22024000005</v>
      </c>
      <c r="I72" s="29">
        <v>530837.07810000004</v>
      </c>
      <c r="J72" s="29">
        <v>624452.07871000003</v>
      </c>
      <c r="K72" s="29">
        <v>691790.14173999999</v>
      </c>
      <c r="L72" s="29">
        <v>545482.68932999996</v>
      </c>
      <c r="M72" s="29">
        <v>555810.61016000004</v>
      </c>
      <c r="N72" s="29">
        <v>721945.51506999996</v>
      </c>
      <c r="O72" s="29">
        <v>608234.43709000002</v>
      </c>
      <c r="P72" s="29">
        <v>653975.85490999999</v>
      </c>
      <c r="Q72" s="20"/>
      <c r="R72" s="11"/>
      <c r="S72" s="11"/>
      <c r="T72" s="20"/>
      <c r="U72" s="21"/>
      <c r="V72" s="22"/>
      <c r="W72" s="22"/>
      <c r="X72" s="21"/>
      <c r="Y72" s="22"/>
      <c r="Z72" s="23"/>
      <c r="AA72" s="20"/>
      <c r="AB72" s="21"/>
      <c r="AC72" s="22"/>
      <c r="AD72" s="24"/>
      <c r="AE72" s="14"/>
      <c r="AF72" s="14"/>
      <c r="AG72" s="14"/>
      <c r="AH72" s="14"/>
      <c r="AI72" s="14"/>
      <c r="AJ72" s="14"/>
      <c r="AK72" s="14"/>
      <c r="AL72" s="15"/>
    </row>
    <row r="73" spans="2:38" s="7" customFormat="1" ht="17.25" customHeight="1" x14ac:dyDescent="0.15">
      <c r="B73" s="40" t="s">
        <v>87</v>
      </c>
      <c r="C73" s="30" t="s">
        <v>15</v>
      </c>
      <c r="D73" s="29">
        <v>972331.63949000009</v>
      </c>
      <c r="E73" s="29">
        <v>71057.364570000005</v>
      </c>
      <c r="F73" s="29">
        <v>82072.783479999998</v>
      </c>
      <c r="G73" s="29">
        <v>76721.34607</v>
      </c>
      <c r="H73" s="29">
        <v>74515.72838</v>
      </c>
      <c r="I73" s="29">
        <v>73668.395929999999</v>
      </c>
      <c r="J73" s="29">
        <v>77583.483129999993</v>
      </c>
      <c r="K73" s="29">
        <v>87806.44399</v>
      </c>
      <c r="L73" s="29">
        <v>85999.528560000006</v>
      </c>
      <c r="M73" s="29">
        <v>88120.745379999993</v>
      </c>
      <c r="N73" s="29">
        <v>83853.856419999996</v>
      </c>
      <c r="O73" s="29">
        <v>83579.115099999995</v>
      </c>
      <c r="P73" s="29">
        <v>87352.848480000001</v>
      </c>
      <c r="Q73" s="20"/>
      <c r="R73" s="19"/>
      <c r="S73" s="19"/>
      <c r="T73" s="20"/>
      <c r="U73" s="21"/>
      <c r="V73" s="22"/>
      <c r="W73" s="22"/>
      <c r="X73" s="21"/>
      <c r="Y73" s="22"/>
      <c r="Z73" s="23"/>
      <c r="AA73" s="20"/>
      <c r="AB73" s="21"/>
      <c r="AC73" s="22"/>
      <c r="AD73" s="24"/>
      <c r="AE73" s="14"/>
      <c r="AF73" s="14"/>
      <c r="AG73" s="14"/>
      <c r="AH73" s="14"/>
      <c r="AI73" s="14"/>
      <c r="AJ73" s="14"/>
      <c r="AK73" s="14"/>
      <c r="AL73" s="15"/>
    </row>
    <row r="74" spans="2:38" s="7" customFormat="1" ht="17.25" customHeight="1" x14ac:dyDescent="0.15">
      <c r="B74" s="40" t="s">
        <v>88</v>
      </c>
      <c r="C74" s="30" t="s">
        <v>16</v>
      </c>
      <c r="D74" s="29">
        <v>519980.00177999999</v>
      </c>
      <c r="E74" s="29">
        <v>50147.130319999997</v>
      </c>
      <c r="F74" s="29">
        <v>39837.085420000003</v>
      </c>
      <c r="G74" s="29">
        <v>43218.803610000003</v>
      </c>
      <c r="H74" s="29">
        <v>44025.002500000002</v>
      </c>
      <c r="I74" s="29">
        <v>38688.347679999999</v>
      </c>
      <c r="J74" s="29">
        <v>39414.583599999998</v>
      </c>
      <c r="K74" s="29">
        <v>46743.916469999996</v>
      </c>
      <c r="L74" s="29">
        <v>41555.251080000002</v>
      </c>
      <c r="M74" s="29">
        <v>41651.227529999996</v>
      </c>
      <c r="N74" s="29">
        <v>42449.934079999999</v>
      </c>
      <c r="O74" s="29">
        <v>43456.52504</v>
      </c>
      <c r="P74" s="29">
        <v>48792.194450000003</v>
      </c>
      <c r="Q74" s="20"/>
      <c r="R74" s="11"/>
      <c r="S74" s="11"/>
      <c r="T74" s="20"/>
      <c r="U74" s="21"/>
      <c r="V74" s="22"/>
      <c r="W74" s="22"/>
      <c r="X74" s="21"/>
      <c r="Y74" s="22"/>
      <c r="Z74" s="23"/>
      <c r="AA74" s="20"/>
      <c r="AB74" s="21"/>
      <c r="AC74" s="22"/>
      <c r="AD74" s="24"/>
      <c r="AE74" s="14"/>
      <c r="AF74" s="14"/>
      <c r="AG74" s="14"/>
      <c r="AH74" s="14"/>
      <c r="AI74" s="14"/>
      <c r="AJ74" s="14"/>
      <c r="AK74" s="14"/>
      <c r="AL74" s="15"/>
    </row>
    <row r="75" spans="2:38" s="7" customFormat="1" ht="17.25" customHeight="1" x14ac:dyDescent="0.15">
      <c r="B75" s="40" t="s">
        <v>89</v>
      </c>
      <c r="C75" s="30" t="s">
        <v>17</v>
      </c>
      <c r="D75" s="29">
        <v>865048.23566999997</v>
      </c>
      <c r="E75" s="29">
        <v>64653.720739999997</v>
      </c>
      <c r="F75" s="29">
        <v>63709.494830000003</v>
      </c>
      <c r="G75" s="29">
        <v>69541.486600000004</v>
      </c>
      <c r="H75" s="29">
        <v>67793.386830000003</v>
      </c>
      <c r="I75" s="29">
        <v>66470.213329999999</v>
      </c>
      <c r="J75" s="29">
        <v>63609.00763</v>
      </c>
      <c r="K75" s="29">
        <v>74950.644880000007</v>
      </c>
      <c r="L75" s="29">
        <v>73095.846130000005</v>
      </c>
      <c r="M75" s="29">
        <v>75072.755210000003</v>
      </c>
      <c r="N75" s="29">
        <v>79427.516329999999</v>
      </c>
      <c r="O75" s="29">
        <v>81131.587870000003</v>
      </c>
      <c r="P75" s="29">
        <v>85592.575289999993</v>
      </c>
      <c r="Q75" s="20"/>
      <c r="R75" s="19"/>
      <c r="S75" s="19"/>
      <c r="T75" s="20"/>
      <c r="U75" s="21"/>
      <c r="V75" s="22"/>
      <c r="W75" s="22"/>
      <c r="X75" s="21"/>
      <c r="Y75" s="22"/>
      <c r="Z75" s="23"/>
      <c r="AA75" s="20"/>
      <c r="AB75" s="21"/>
      <c r="AC75" s="22"/>
      <c r="AD75" s="24"/>
      <c r="AE75" s="14"/>
      <c r="AF75" s="14"/>
      <c r="AG75" s="14"/>
      <c r="AH75" s="14"/>
      <c r="AI75" s="14"/>
      <c r="AJ75" s="14"/>
      <c r="AK75" s="14"/>
      <c r="AL75" s="15"/>
    </row>
    <row r="76" spans="2:38" s="7" customFormat="1" ht="17.25" customHeight="1" x14ac:dyDescent="0.15">
      <c r="B76" s="40" t="s">
        <v>90</v>
      </c>
      <c r="C76" s="30" t="s">
        <v>18</v>
      </c>
      <c r="D76" s="29">
        <v>197281.21659000003</v>
      </c>
      <c r="E76" s="29">
        <v>15774.0695</v>
      </c>
      <c r="F76" s="29">
        <v>17838.15972</v>
      </c>
      <c r="G76" s="29">
        <v>17282.07588</v>
      </c>
      <c r="H76" s="29">
        <v>17138.740140000002</v>
      </c>
      <c r="I76" s="29">
        <v>14536.54924</v>
      </c>
      <c r="J76" s="29">
        <v>14421.94312</v>
      </c>
      <c r="K76" s="29">
        <v>20449.881460000001</v>
      </c>
      <c r="L76" s="29">
        <v>15359.1168</v>
      </c>
      <c r="M76" s="29">
        <v>15099.100930000001</v>
      </c>
      <c r="N76" s="29">
        <v>14731.536330000001</v>
      </c>
      <c r="O76" s="29">
        <v>15133.38279</v>
      </c>
      <c r="P76" s="29">
        <v>19516.660680000001</v>
      </c>
      <c r="Q76" s="20"/>
      <c r="R76" s="11"/>
      <c r="S76" s="11"/>
      <c r="T76" s="20"/>
      <c r="U76" s="21"/>
      <c r="V76" s="22"/>
      <c r="W76" s="22"/>
      <c r="X76" s="21"/>
      <c r="Y76" s="22"/>
      <c r="Z76" s="23"/>
      <c r="AA76" s="20"/>
      <c r="AB76" s="21"/>
      <c r="AC76" s="22"/>
      <c r="AD76" s="24"/>
      <c r="AE76" s="14"/>
      <c r="AF76" s="14"/>
      <c r="AG76" s="14"/>
      <c r="AH76" s="14"/>
      <c r="AI76" s="14"/>
      <c r="AJ76" s="14"/>
      <c r="AK76" s="14"/>
      <c r="AL76" s="15"/>
    </row>
    <row r="77" spans="2:38" s="7" customFormat="1" ht="17.25" customHeight="1" x14ac:dyDescent="0.15">
      <c r="B77" s="40" t="s">
        <v>91</v>
      </c>
      <c r="C77" s="30" t="s">
        <v>19</v>
      </c>
      <c r="D77" s="29">
        <v>364.16831999999999</v>
      </c>
      <c r="E77" s="29">
        <v>3.5886800000000001</v>
      </c>
      <c r="F77" s="29">
        <v>0.66896999999999995</v>
      </c>
      <c r="G77" s="29">
        <v>2.4E-2</v>
      </c>
      <c r="H77" s="29">
        <v>2.24892</v>
      </c>
      <c r="I77" s="29">
        <v>73.927750000000003</v>
      </c>
      <c r="J77" s="29">
        <v>94.909080000000003</v>
      </c>
      <c r="K77" s="29">
        <v>107.93603</v>
      </c>
      <c r="L77" s="29">
        <v>0.71604000000000001</v>
      </c>
      <c r="M77" s="29">
        <v>24.631180000000001</v>
      </c>
      <c r="N77" s="29">
        <v>43.163330000000002</v>
      </c>
      <c r="O77" s="29">
        <v>0.38185000000000002</v>
      </c>
      <c r="P77" s="29">
        <v>11.972490000000001</v>
      </c>
      <c r="Q77" s="20"/>
      <c r="R77" s="19"/>
      <c r="S77" s="19"/>
      <c r="T77" s="20"/>
      <c r="U77" s="21"/>
      <c r="V77" s="22"/>
      <c r="W77" s="22"/>
      <c r="X77" s="21"/>
      <c r="Y77" s="22"/>
      <c r="Z77" s="23"/>
      <c r="AA77" s="20"/>
      <c r="AB77" s="21"/>
      <c r="AC77" s="22"/>
      <c r="AD77" s="24"/>
      <c r="AE77" s="14"/>
      <c r="AF77" s="14"/>
      <c r="AG77" s="14"/>
      <c r="AH77" s="14"/>
      <c r="AI77" s="14"/>
      <c r="AJ77" s="14"/>
      <c r="AK77" s="14"/>
      <c r="AL77" s="15"/>
    </row>
    <row r="78" spans="2:38" s="7" customFormat="1" ht="17.25" customHeight="1" x14ac:dyDescent="0.15">
      <c r="B78" s="40" t="s">
        <v>92</v>
      </c>
      <c r="C78" s="30" t="s">
        <v>20</v>
      </c>
      <c r="D78" s="29">
        <v>753.28363999999988</v>
      </c>
      <c r="E78" s="29">
        <v>35.730589999999999</v>
      </c>
      <c r="F78" s="29">
        <v>38.622309999999999</v>
      </c>
      <c r="G78" s="29">
        <v>59.870660000000001</v>
      </c>
      <c r="H78" s="29">
        <v>60.739240000000002</v>
      </c>
      <c r="I78" s="29">
        <v>22.946249999999999</v>
      </c>
      <c r="J78" s="29">
        <v>35.010730000000002</v>
      </c>
      <c r="K78" s="29">
        <v>53.134439999999998</v>
      </c>
      <c r="L78" s="29">
        <v>55.063229999999997</v>
      </c>
      <c r="M78" s="29">
        <v>98.360389999999995</v>
      </c>
      <c r="N78" s="29">
        <v>72.94323</v>
      </c>
      <c r="O78" s="29">
        <v>83.258349999999993</v>
      </c>
      <c r="P78" s="29">
        <v>137.60422</v>
      </c>
      <c r="Q78" s="20"/>
      <c r="R78" s="11"/>
      <c r="S78" s="11"/>
      <c r="T78" s="20"/>
      <c r="U78" s="21"/>
      <c r="V78" s="22"/>
      <c r="W78" s="22"/>
      <c r="X78" s="21"/>
      <c r="Y78" s="22"/>
      <c r="Z78" s="23"/>
      <c r="AA78" s="20"/>
      <c r="AB78" s="21"/>
      <c r="AC78" s="22"/>
      <c r="AD78" s="24"/>
      <c r="AE78" s="14"/>
      <c r="AF78" s="14"/>
      <c r="AG78" s="14"/>
      <c r="AH78" s="14"/>
      <c r="AI78" s="14"/>
      <c r="AJ78" s="14"/>
      <c r="AK78" s="14"/>
      <c r="AL78" s="15"/>
    </row>
    <row r="79" spans="2:38" s="7" customFormat="1" ht="17.25" customHeight="1" x14ac:dyDescent="0.15">
      <c r="B79" s="40" t="s">
        <v>93</v>
      </c>
      <c r="C79" s="30" t="s">
        <v>21</v>
      </c>
      <c r="D79" s="29">
        <v>0.40822000000000003</v>
      </c>
      <c r="E79" s="29">
        <v>0</v>
      </c>
      <c r="F79" s="29">
        <v>0</v>
      </c>
      <c r="G79" s="29">
        <v>2.8799999999999999E-2</v>
      </c>
      <c r="H79" s="29">
        <v>9.9199999999999997E-2</v>
      </c>
      <c r="I79" s="29">
        <v>0</v>
      </c>
      <c r="J79" s="29">
        <v>0</v>
      </c>
      <c r="K79" s="29">
        <v>0</v>
      </c>
      <c r="L79" s="29">
        <v>0.28022000000000002</v>
      </c>
      <c r="M79" s="29">
        <v>0</v>
      </c>
      <c r="N79" s="29">
        <v>0</v>
      </c>
      <c r="O79" s="29">
        <v>0</v>
      </c>
      <c r="P79" s="29">
        <v>0</v>
      </c>
      <c r="Q79" s="20"/>
      <c r="R79" s="19"/>
      <c r="S79" s="19"/>
      <c r="T79" s="20"/>
      <c r="U79" s="21"/>
      <c r="V79" s="22"/>
      <c r="W79" s="22"/>
      <c r="X79" s="21"/>
      <c r="Y79" s="22"/>
      <c r="Z79" s="23"/>
      <c r="AA79" s="20"/>
      <c r="AB79" s="21"/>
      <c r="AC79" s="22"/>
      <c r="AD79" s="24"/>
      <c r="AE79" s="14"/>
      <c r="AF79" s="14"/>
      <c r="AG79" s="14"/>
      <c r="AH79" s="14"/>
      <c r="AI79" s="14"/>
      <c r="AJ79" s="14"/>
      <c r="AK79" s="14"/>
      <c r="AL79" s="15"/>
    </row>
    <row r="80" spans="2:38" s="7" customFormat="1" ht="17.25" customHeight="1" x14ac:dyDescent="0.15">
      <c r="B80" s="40" t="s">
        <v>94</v>
      </c>
      <c r="C80" s="30" t="s">
        <v>22</v>
      </c>
      <c r="D80" s="29">
        <v>1081.82637</v>
      </c>
      <c r="E80" s="29">
        <v>761.57777999999996</v>
      </c>
      <c r="F80" s="29">
        <v>14.077170000000001</v>
      </c>
      <c r="G80" s="29">
        <v>18.49736</v>
      </c>
      <c r="H80" s="29">
        <v>12.15638</v>
      </c>
      <c r="I80" s="29">
        <v>19.556319999999999</v>
      </c>
      <c r="J80" s="29">
        <v>60.479340000000001</v>
      </c>
      <c r="K80" s="29">
        <v>8.2577099999999994</v>
      </c>
      <c r="L80" s="29">
        <v>29.290870000000002</v>
      </c>
      <c r="M80" s="29">
        <v>13.391959999999999</v>
      </c>
      <c r="N80" s="29">
        <v>49.095230000000001</v>
      </c>
      <c r="O80" s="29">
        <v>29.179200000000002</v>
      </c>
      <c r="P80" s="29">
        <v>66.267049999999998</v>
      </c>
      <c r="Q80" s="20"/>
      <c r="R80" s="11"/>
      <c r="S80" s="11"/>
      <c r="T80" s="20"/>
      <c r="U80" s="21"/>
      <c r="V80" s="22"/>
      <c r="W80" s="22"/>
      <c r="X80" s="21"/>
      <c r="Y80" s="22"/>
      <c r="Z80" s="23"/>
      <c r="AA80" s="20"/>
      <c r="AB80" s="21"/>
      <c r="AC80" s="22"/>
      <c r="AD80" s="24"/>
      <c r="AE80" s="14"/>
      <c r="AF80" s="14"/>
      <c r="AG80" s="14"/>
      <c r="AH80" s="14"/>
      <c r="AI80" s="14"/>
      <c r="AJ80" s="14"/>
      <c r="AK80" s="14"/>
      <c r="AL80" s="15"/>
    </row>
    <row r="81" spans="2:38" s="7" customFormat="1" ht="17.25" customHeight="1" thickBot="1" x14ac:dyDescent="0.2">
      <c r="B81" s="40" t="s">
        <v>95</v>
      </c>
      <c r="C81" s="31" t="s">
        <v>23</v>
      </c>
      <c r="D81" s="32">
        <v>5.9800000000000001E-3</v>
      </c>
      <c r="E81" s="32">
        <v>0</v>
      </c>
      <c r="F81" s="32">
        <v>0</v>
      </c>
      <c r="G81" s="32">
        <v>0</v>
      </c>
      <c r="H81" s="32">
        <v>0</v>
      </c>
      <c r="I81" s="32">
        <v>0</v>
      </c>
      <c r="J81" s="32">
        <v>0</v>
      </c>
      <c r="K81" s="32">
        <v>0</v>
      </c>
      <c r="L81" s="32">
        <v>0</v>
      </c>
      <c r="M81" s="32">
        <v>0</v>
      </c>
      <c r="N81" s="32">
        <v>5.9800000000000001E-3</v>
      </c>
      <c r="O81" s="32">
        <v>0</v>
      </c>
      <c r="P81" s="32">
        <v>0</v>
      </c>
      <c r="Q81" s="20"/>
      <c r="R81" s="11"/>
      <c r="S81" s="11"/>
      <c r="T81" s="20"/>
      <c r="U81" s="21"/>
      <c r="V81" s="22"/>
      <c r="W81" s="22"/>
      <c r="X81" s="21"/>
      <c r="Y81" s="22"/>
      <c r="Z81" s="23"/>
      <c r="AA81" s="20"/>
      <c r="AB81" s="21"/>
      <c r="AC81" s="22"/>
      <c r="AD81" s="24"/>
      <c r="AE81" s="14"/>
      <c r="AF81" s="14"/>
      <c r="AG81" s="14"/>
      <c r="AH81" s="14"/>
      <c r="AI81" s="14"/>
      <c r="AJ81" s="14"/>
      <c r="AK81" s="14"/>
      <c r="AL81" s="15"/>
    </row>
    <row r="82" spans="2:38" s="16" customFormat="1" ht="17.25" customHeight="1" thickTop="1" thickBot="1" x14ac:dyDescent="0.25">
      <c r="B82" s="39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R82" s="19"/>
      <c r="S82" s="19"/>
    </row>
    <row r="83" spans="2:38" s="7" customFormat="1" ht="17.25" customHeight="1" thickTop="1" x14ac:dyDescent="0.15">
      <c r="B83" s="40"/>
      <c r="C83" s="27" t="s">
        <v>120</v>
      </c>
      <c r="D83" s="8" t="s">
        <v>1</v>
      </c>
      <c r="E83" s="8" t="s">
        <v>2</v>
      </c>
      <c r="F83" s="8" t="s">
        <v>3</v>
      </c>
      <c r="G83" s="8" t="s">
        <v>4</v>
      </c>
      <c r="H83" s="8" t="s">
        <v>5</v>
      </c>
      <c r="I83" s="8" t="s">
        <v>6</v>
      </c>
      <c r="J83" s="8" t="s">
        <v>7</v>
      </c>
      <c r="K83" s="8" t="s">
        <v>8</v>
      </c>
      <c r="L83" s="8" t="s">
        <v>9</v>
      </c>
      <c r="M83" s="8" t="s">
        <v>10</v>
      </c>
      <c r="N83" s="9" t="s">
        <v>11</v>
      </c>
      <c r="O83" s="9" t="s">
        <v>12</v>
      </c>
      <c r="P83" s="9" t="s">
        <v>13</v>
      </c>
      <c r="Q83" s="10"/>
      <c r="R83" s="11"/>
      <c r="S83" s="11"/>
      <c r="T83" s="10"/>
      <c r="U83" s="12"/>
      <c r="V83" s="12"/>
      <c r="W83" s="12"/>
      <c r="X83" s="12"/>
      <c r="Y83" s="12"/>
      <c r="Z83" s="12"/>
      <c r="AA83" s="10"/>
      <c r="AB83" s="12"/>
      <c r="AC83" s="12"/>
      <c r="AD83" s="13"/>
      <c r="AE83" s="14"/>
      <c r="AF83" s="14"/>
      <c r="AG83" s="14"/>
      <c r="AH83" s="14"/>
      <c r="AI83" s="14"/>
      <c r="AJ83" s="14"/>
      <c r="AK83" s="14"/>
      <c r="AL83" s="15"/>
    </row>
    <row r="84" spans="2:38" s="16" customFormat="1" ht="17.25" customHeight="1" x14ac:dyDescent="0.2">
      <c r="B84" s="39" t="s">
        <v>97</v>
      </c>
      <c r="C84" s="17" t="s">
        <v>14</v>
      </c>
      <c r="D84" s="18">
        <v>11221062.10815</v>
      </c>
      <c r="E84" s="18">
        <v>764546.75905265624</v>
      </c>
      <c r="F84" s="18">
        <v>803038.9405657748</v>
      </c>
      <c r="G84" s="18">
        <v>927274.20768999995</v>
      </c>
      <c r="H84" s="18">
        <v>964515.82856000017</v>
      </c>
      <c r="I84" s="18">
        <v>897457.7395100001</v>
      </c>
      <c r="J84" s="18">
        <v>948085.29235999996</v>
      </c>
      <c r="K84" s="18">
        <v>979302.12418000016</v>
      </c>
      <c r="L84" s="18">
        <v>944010.98132999998</v>
      </c>
      <c r="M84" s="18">
        <v>911992.78334999993</v>
      </c>
      <c r="N84" s="18">
        <v>968947.69885000016</v>
      </c>
      <c r="O84" s="18">
        <v>1036124.96037</v>
      </c>
      <c r="P84" s="18">
        <v>1075764.79235</v>
      </c>
      <c r="R84" s="19"/>
      <c r="S84" s="19"/>
    </row>
    <row r="85" spans="2:38" s="7" customFormat="1" ht="17.25" customHeight="1" x14ac:dyDescent="0.15">
      <c r="B85" s="40" t="s">
        <v>98</v>
      </c>
      <c r="C85" s="28">
        <v>0</v>
      </c>
      <c r="D85" s="29">
        <v>8496727.3530800007</v>
      </c>
      <c r="E85" s="29">
        <v>586312.91466999997</v>
      </c>
      <c r="F85" s="29">
        <v>622832.01292999997</v>
      </c>
      <c r="G85" s="29">
        <v>696082.56195</v>
      </c>
      <c r="H85" s="29">
        <v>759725.69981000002</v>
      </c>
      <c r="I85" s="29">
        <v>675352.12714</v>
      </c>
      <c r="J85" s="29">
        <v>722022.23410999996</v>
      </c>
      <c r="K85" s="29">
        <v>753909.95678000001</v>
      </c>
      <c r="L85" s="29">
        <v>699532.11199999996</v>
      </c>
      <c r="M85" s="29">
        <v>659714.36745000002</v>
      </c>
      <c r="N85" s="29">
        <v>731999.79151999997</v>
      </c>
      <c r="O85" s="29">
        <v>764911.87916000001</v>
      </c>
      <c r="P85" s="29">
        <v>824331.69556000002</v>
      </c>
      <c r="Q85" s="20"/>
      <c r="R85" s="11"/>
      <c r="S85" s="11"/>
      <c r="T85" s="20"/>
      <c r="U85" s="21"/>
      <c r="V85" s="22"/>
      <c r="W85" s="22"/>
      <c r="X85" s="21"/>
      <c r="Y85" s="22"/>
      <c r="Z85" s="23"/>
      <c r="AA85" s="20"/>
      <c r="AB85" s="21"/>
      <c r="AC85" s="22"/>
      <c r="AD85" s="24"/>
      <c r="AE85" s="14"/>
      <c r="AF85" s="14"/>
      <c r="AG85" s="14"/>
      <c r="AH85" s="14"/>
      <c r="AI85" s="14"/>
      <c r="AJ85" s="14"/>
      <c r="AK85" s="14"/>
      <c r="AL85" s="15"/>
    </row>
    <row r="86" spans="2:38" s="7" customFormat="1" ht="17.25" customHeight="1" x14ac:dyDescent="0.15">
      <c r="B86" s="40" t="s">
        <v>99</v>
      </c>
      <c r="C86" s="30" t="s">
        <v>15</v>
      </c>
      <c r="D86" s="29">
        <v>928029.99842000008</v>
      </c>
      <c r="E86" s="29">
        <v>65323.677880000003</v>
      </c>
      <c r="F86" s="29">
        <v>64115.402869999998</v>
      </c>
      <c r="G86" s="29">
        <v>79416.522029999993</v>
      </c>
      <c r="H86" s="29">
        <v>77445.629700000005</v>
      </c>
      <c r="I86" s="29">
        <v>82859.976209999993</v>
      </c>
      <c r="J86" s="29">
        <v>81094.48242</v>
      </c>
      <c r="K86" s="29">
        <v>74178.544720000005</v>
      </c>
      <c r="L86" s="29">
        <v>85260.748529999997</v>
      </c>
      <c r="M86" s="29">
        <v>86934.46342</v>
      </c>
      <c r="N86" s="29">
        <v>73036.675780000005</v>
      </c>
      <c r="O86" s="29">
        <v>84195.289000000004</v>
      </c>
      <c r="P86" s="29">
        <v>74168.585860000007</v>
      </c>
      <c r="Q86" s="20"/>
      <c r="R86" s="19"/>
      <c r="S86" s="19"/>
      <c r="T86" s="20"/>
      <c r="U86" s="21"/>
      <c r="V86" s="22"/>
      <c r="W86" s="22"/>
      <c r="X86" s="21"/>
      <c r="Y86" s="22"/>
      <c r="Z86" s="23"/>
      <c r="AA86" s="20"/>
      <c r="AB86" s="21"/>
      <c r="AC86" s="22"/>
      <c r="AD86" s="24"/>
      <c r="AE86" s="14"/>
      <c r="AF86" s="14"/>
      <c r="AG86" s="14"/>
      <c r="AH86" s="14"/>
      <c r="AI86" s="14"/>
      <c r="AJ86" s="14"/>
      <c r="AK86" s="14"/>
      <c r="AL86" s="15"/>
    </row>
    <row r="87" spans="2:38" s="7" customFormat="1" ht="17.25" customHeight="1" x14ac:dyDescent="0.15">
      <c r="B87" s="40" t="s">
        <v>100</v>
      </c>
      <c r="C87" s="30" t="s">
        <v>16</v>
      </c>
      <c r="D87" s="29">
        <v>590373.67121000006</v>
      </c>
      <c r="E87" s="29">
        <v>35947.47077</v>
      </c>
      <c r="F87" s="29">
        <v>38471.64703</v>
      </c>
      <c r="G87" s="29">
        <v>51225.475610000001</v>
      </c>
      <c r="H87" s="29">
        <v>41151.802300000003</v>
      </c>
      <c r="I87" s="29">
        <v>49935.182410000001</v>
      </c>
      <c r="J87" s="29">
        <v>49307.967810000002</v>
      </c>
      <c r="K87" s="29">
        <v>52567.793550000002</v>
      </c>
      <c r="L87" s="29">
        <v>55190.043039999997</v>
      </c>
      <c r="M87" s="29">
        <v>53192.291599999997</v>
      </c>
      <c r="N87" s="29">
        <v>49758.937120000002</v>
      </c>
      <c r="O87" s="29">
        <v>59282.11015</v>
      </c>
      <c r="P87" s="29">
        <v>54342.949820000002</v>
      </c>
      <c r="Q87" s="20"/>
      <c r="R87" s="11"/>
      <c r="S87" s="11"/>
      <c r="T87" s="20"/>
      <c r="U87" s="21"/>
      <c r="V87" s="22"/>
      <c r="W87" s="22"/>
      <c r="X87" s="21"/>
      <c r="Y87" s="22"/>
      <c r="Z87" s="23"/>
      <c r="AA87" s="20"/>
      <c r="AB87" s="21"/>
      <c r="AC87" s="22"/>
      <c r="AD87" s="24"/>
      <c r="AE87" s="14"/>
      <c r="AF87" s="14"/>
      <c r="AG87" s="14"/>
      <c r="AH87" s="14"/>
      <c r="AI87" s="14"/>
      <c r="AJ87" s="14"/>
      <c r="AK87" s="14"/>
      <c r="AL87" s="15"/>
    </row>
    <row r="88" spans="2:38" s="7" customFormat="1" ht="17.25" customHeight="1" x14ac:dyDescent="0.15">
      <c r="B88" s="40" t="s">
        <v>101</v>
      </c>
      <c r="C88" s="30" t="s">
        <v>17</v>
      </c>
      <c r="D88" s="29">
        <v>1006902.1386000001</v>
      </c>
      <c r="E88" s="29">
        <v>63568.268409999997</v>
      </c>
      <c r="F88" s="29">
        <v>63006.049120000003</v>
      </c>
      <c r="G88" s="29">
        <v>82251.555649999995</v>
      </c>
      <c r="H88" s="29">
        <v>70898.010980000006</v>
      </c>
      <c r="I88" s="29">
        <v>74058.597840000002</v>
      </c>
      <c r="J88" s="29">
        <v>80577.067809999993</v>
      </c>
      <c r="K88" s="29">
        <v>83290.934770000007</v>
      </c>
      <c r="L88" s="29">
        <v>88797.802880000003</v>
      </c>
      <c r="M88" s="29">
        <v>94464.529079999993</v>
      </c>
      <c r="N88" s="29">
        <v>97182.529649999997</v>
      </c>
      <c r="O88" s="29">
        <v>109837.33967</v>
      </c>
      <c r="P88" s="29">
        <v>98969.452739999993</v>
      </c>
      <c r="Q88" s="20"/>
      <c r="R88" s="19"/>
      <c r="S88" s="19"/>
      <c r="T88" s="20"/>
      <c r="U88" s="21"/>
      <c r="V88" s="22"/>
      <c r="W88" s="22"/>
      <c r="X88" s="21"/>
      <c r="Y88" s="22"/>
      <c r="Z88" s="23"/>
      <c r="AA88" s="20"/>
      <c r="AB88" s="21"/>
      <c r="AC88" s="22"/>
      <c r="AD88" s="24"/>
      <c r="AE88" s="14"/>
      <c r="AF88" s="14"/>
      <c r="AG88" s="14"/>
      <c r="AH88" s="14"/>
      <c r="AI88" s="14"/>
      <c r="AJ88" s="14"/>
      <c r="AK88" s="14"/>
      <c r="AL88" s="15"/>
    </row>
    <row r="89" spans="2:38" s="7" customFormat="1" ht="17.25" customHeight="1" x14ac:dyDescent="0.15">
      <c r="B89" s="40" t="s">
        <v>102</v>
      </c>
      <c r="C89" s="30" t="s">
        <v>18</v>
      </c>
      <c r="D89" s="29">
        <v>197453.8665</v>
      </c>
      <c r="E89" s="29">
        <v>13349.34734</v>
      </c>
      <c r="F89" s="29">
        <v>14540.836209999999</v>
      </c>
      <c r="G89" s="29">
        <v>18201.03716</v>
      </c>
      <c r="H89" s="29">
        <v>15145.15148</v>
      </c>
      <c r="I89" s="29">
        <v>15137.980799999999</v>
      </c>
      <c r="J89" s="29">
        <v>14994.49109</v>
      </c>
      <c r="K89" s="29">
        <v>15208.580599999999</v>
      </c>
      <c r="L89" s="29">
        <v>15081.676020000001</v>
      </c>
      <c r="M89" s="29">
        <v>17578.391220000001</v>
      </c>
      <c r="N89" s="29">
        <v>16848.424309999999</v>
      </c>
      <c r="O89" s="29">
        <v>17683.3076</v>
      </c>
      <c r="P89" s="29">
        <v>23684.642670000001</v>
      </c>
      <c r="Q89" s="20"/>
      <c r="R89" s="11"/>
      <c r="S89" s="11"/>
      <c r="T89" s="20"/>
      <c r="U89" s="21"/>
      <c r="V89" s="22"/>
      <c r="W89" s="22"/>
      <c r="X89" s="21"/>
      <c r="Y89" s="22"/>
      <c r="Z89" s="23"/>
      <c r="AA89" s="20"/>
      <c r="AB89" s="21"/>
      <c r="AC89" s="22"/>
      <c r="AD89" s="24"/>
      <c r="AE89" s="14"/>
      <c r="AF89" s="14"/>
      <c r="AG89" s="14"/>
      <c r="AH89" s="14"/>
      <c r="AI89" s="14"/>
      <c r="AJ89" s="14"/>
      <c r="AK89" s="14"/>
      <c r="AL89" s="15"/>
    </row>
    <row r="90" spans="2:38" s="7" customFormat="1" ht="17.25" customHeight="1" x14ac:dyDescent="0.15">
      <c r="B90" s="40" t="s">
        <v>103</v>
      </c>
      <c r="C90" s="30" t="s">
        <v>19</v>
      </c>
      <c r="D90" s="29">
        <v>101.44967000000001</v>
      </c>
      <c r="E90" s="29">
        <v>0.39172000000000001</v>
      </c>
      <c r="F90" s="29">
        <v>0.27618999999999999</v>
      </c>
      <c r="G90" s="29">
        <v>0.31989000000000001</v>
      </c>
      <c r="H90" s="29">
        <v>0.31991999999999998</v>
      </c>
      <c r="I90" s="29">
        <v>5.2979999999999999E-2</v>
      </c>
      <c r="J90" s="29">
        <v>24.78547</v>
      </c>
      <c r="K90" s="29">
        <v>20.687000000000001</v>
      </c>
      <c r="L90" s="29">
        <v>31.03058</v>
      </c>
      <c r="M90" s="29">
        <v>2.2617799999999999</v>
      </c>
      <c r="N90" s="29">
        <v>1.2279999999999999E-2</v>
      </c>
      <c r="O90" s="29">
        <v>14.08831</v>
      </c>
      <c r="P90" s="29">
        <v>7.2235500000000004</v>
      </c>
      <c r="Q90" s="20"/>
      <c r="R90" s="19"/>
      <c r="S90" s="19"/>
      <c r="T90" s="20"/>
      <c r="U90" s="21"/>
      <c r="V90" s="22"/>
      <c r="W90" s="22"/>
      <c r="X90" s="21"/>
      <c r="Y90" s="22"/>
      <c r="Z90" s="23"/>
      <c r="AA90" s="20"/>
      <c r="AB90" s="21"/>
      <c r="AC90" s="22"/>
      <c r="AD90" s="24"/>
      <c r="AE90" s="14"/>
      <c r="AF90" s="14"/>
      <c r="AG90" s="14"/>
      <c r="AH90" s="14"/>
      <c r="AI90" s="14"/>
      <c r="AJ90" s="14"/>
      <c r="AK90" s="14"/>
      <c r="AL90" s="15"/>
    </row>
    <row r="91" spans="2:38" s="7" customFormat="1" ht="17.25" customHeight="1" x14ac:dyDescent="0.15">
      <c r="B91" s="40" t="s">
        <v>104</v>
      </c>
      <c r="C91" s="30" t="s">
        <v>20</v>
      </c>
      <c r="D91" s="29">
        <v>939.97373000000005</v>
      </c>
      <c r="E91" s="29">
        <v>17.814119999999999</v>
      </c>
      <c r="F91" s="29">
        <v>50.294159999999998</v>
      </c>
      <c r="G91" s="29">
        <v>48.091200000000001</v>
      </c>
      <c r="H91" s="29">
        <v>87.270060000000001</v>
      </c>
      <c r="I91" s="29">
        <v>86.810890000000001</v>
      </c>
      <c r="J91" s="29">
        <v>34.186500000000002</v>
      </c>
      <c r="K91" s="29">
        <v>64.51173</v>
      </c>
      <c r="L91" s="29">
        <v>64.505250000000004</v>
      </c>
      <c r="M91" s="29">
        <v>84.885189999999994</v>
      </c>
      <c r="N91" s="29">
        <v>67.092619999999997</v>
      </c>
      <c r="O91" s="29">
        <v>142.84312</v>
      </c>
      <c r="P91" s="29">
        <v>191.66889</v>
      </c>
      <c r="Q91" s="20"/>
      <c r="R91" s="11"/>
      <c r="S91" s="11"/>
      <c r="T91" s="20"/>
      <c r="U91" s="21"/>
      <c r="V91" s="22"/>
      <c r="W91" s="22"/>
      <c r="X91" s="21"/>
      <c r="Y91" s="22"/>
      <c r="Z91" s="23"/>
      <c r="AA91" s="20"/>
      <c r="AB91" s="21"/>
      <c r="AC91" s="22"/>
      <c r="AD91" s="24"/>
      <c r="AE91" s="14"/>
      <c r="AF91" s="14"/>
      <c r="AG91" s="14"/>
      <c r="AH91" s="14"/>
      <c r="AI91" s="14"/>
      <c r="AJ91" s="14"/>
      <c r="AK91" s="14"/>
      <c r="AL91" s="15"/>
    </row>
    <row r="92" spans="2:38" s="7" customFormat="1" ht="17.25" customHeight="1" x14ac:dyDescent="0.15">
      <c r="B92" s="40" t="s">
        <v>105</v>
      </c>
      <c r="C92" s="30" t="s">
        <v>21</v>
      </c>
      <c r="D92" s="29">
        <v>0</v>
      </c>
      <c r="E92" s="29">
        <v>0</v>
      </c>
      <c r="F92" s="29">
        <v>0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20"/>
      <c r="R92" s="19"/>
      <c r="S92" s="19"/>
      <c r="T92" s="20"/>
      <c r="U92" s="21"/>
      <c r="V92" s="22"/>
      <c r="W92" s="22"/>
      <c r="X92" s="21"/>
      <c r="Y92" s="22"/>
      <c r="Z92" s="23"/>
      <c r="AA92" s="20"/>
      <c r="AB92" s="21"/>
      <c r="AC92" s="22"/>
      <c r="AD92" s="24"/>
      <c r="AE92" s="14"/>
      <c r="AF92" s="14"/>
      <c r="AG92" s="14"/>
      <c r="AH92" s="14"/>
      <c r="AI92" s="14"/>
      <c r="AJ92" s="14"/>
      <c r="AK92" s="14"/>
      <c r="AL92" s="15"/>
    </row>
    <row r="93" spans="2:38" s="7" customFormat="1" ht="17.25" customHeight="1" x14ac:dyDescent="0.15">
      <c r="B93" s="40" t="s">
        <v>106</v>
      </c>
      <c r="C93" s="30" t="s">
        <v>22</v>
      </c>
      <c r="D93" s="29">
        <v>533.59316000000013</v>
      </c>
      <c r="E93" s="29">
        <v>26.874140000000001</v>
      </c>
      <c r="F93" s="29">
        <v>22.422039999999999</v>
      </c>
      <c r="G93" s="29">
        <v>48.644199999999998</v>
      </c>
      <c r="H93" s="29">
        <v>61.944310000000002</v>
      </c>
      <c r="I93" s="29">
        <v>26.947479999999999</v>
      </c>
      <c r="J93" s="29">
        <v>30.07715</v>
      </c>
      <c r="K93" s="29">
        <v>61.115029999999997</v>
      </c>
      <c r="L93" s="29">
        <v>53.063029999999998</v>
      </c>
      <c r="M93" s="29">
        <v>21.593589999999999</v>
      </c>
      <c r="N93" s="29">
        <v>54.235570000000003</v>
      </c>
      <c r="O93" s="29">
        <v>58.103360000000002</v>
      </c>
      <c r="P93" s="29">
        <v>68.573260000000005</v>
      </c>
      <c r="Q93" s="20"/>
      <c r="R93" s="11"/>
      <c r="S93" s="11"/>
      <c r="T93" s="20"/>
      <c r="U93" s="21"/>
      <c r="V93" s="22"/>
      <c r="W93" s="22"/>
      <c r="X93" s="21"/>
      <c r="Y93" s="22"/>
      <c r="Z93" s="23"/>
      <c r="AA93" s="20"/>
      <c r="AB93" s="21"/>
      <c r="AC93" s="22"/>
      <c r="AD93" s="24"/>
      <c r="AE93" s="14"/>
      <c r="AF93" s="14"/>
      <c r="AG93" s="14"/>
      <c r="AH93" s="14"/>
      <c r="AI93" s="14"/>
      <c r="AJ93" s="14"/>
      <c r="AK93" s="14"/>
      <c r="AL93" s="15"/>
    </row>
    <row r="94" spans="2:38" s="7" customFormat="1" ht="17.25" customHeight="1" thickBot="1" x14ac:dyDescent="0.2">
      <c r="B94" s="40" t="s">
        <v>107</v>
      </c>
      <c r="C94" s="31" t="s">
        <v>23</v>
      </c>
      <c r="D94" s="32">
        <v>6.3780000000000003E-2</v>
      </c>
      <c r="E94" s="32">
        <v>0</v>
      </c>
      <c r="F94" s="32">
        <v>0</v>
      </c>
      <c r="G94" s="32">
        <v>0</v>
      </c>
      <c r="H94" s="32">
        <v>0</v>
      </c>
      <c r="I94" s="32">
        <v>6.3759999999999997E-2</v>
      </c>
      <c r="J94" s="32">
        <v>0</v>
      </c>
      <c r="K94" s="32">
        <v>0</v>
      </c>
      <c r="L94" s="32">
        <v>0</v>
      </c>
      <c r="M94" s="32">
        <v>2.0000000000000002E-5</v>
      </c>
      <c r="N94" s="32">
        <v>0</v>
      </c>
      <c r="O94" s="32">
        <v>0</v>
      </c>
      <c r="P94" s="32">
        <v>0</v>
      </c>
      <c r="Q94" s="20"/>
      <c r="R94" s="11"/>
      <c r="S94" s="11"/>
      <c r="T94" s="20"/>
      <c r="U94" s="21"/>
      <c r="V94" s="22"/>
      <c r="W94" s="22"/>
      <c r="X94" s="21"/>
      <c r="Y94" s="22"/>
      <c r="Z94" s="23"/>
      <c r="AA94" s="20"/>
      <c r="AB94" s="21"/>
      <c r="AC94" s="22"/>
      <c r="AD94" s="24"/>
      <c r="AE94" s="14"/>
      <c r="AF94" s="14"/>
      <c r="AG94" s="14"/>
      <c r="AH94" s="14"/>
      <c r="AI94" s="14"/>
      <c r="AJ94" s="14"/>
      <c r="AK94" s="14"/>
      <c r="AL94" s="15"/>
    </row>
    <row r="95" spans="2:38" s="16" customFormat="1" ht="17.25" customHeight="1" thickTop="1" thickBot="1" x14ac:dyDescent="0.25">
      <c r="B95" s="39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R95" s="19"/>
      <c r="S95" s="19"/>
    </row>
    <row r="96" spans="2:38" s="7" customFormat="1" ht="17.25" customHeight="1" thickTop="1" x14ac:dyDescent="0.15">
      <c r="B96" s="40"/>
      <c r="C96" s="27" t="s">
        <v>132</v>
      </c>
      <c r="D96" s="8" t="s">
        <v>1</v>
      </c>
      <c r="E96" s="8" t="s">
        <v>2</v>
      </c>
      <c r="F96" s="8" t="s">
        <v>3</v>
      </c>
      <c r="G96" s="8" t="s">
        <v>4</v>
      </c>
      <c r="H96" s="8" t="s">
        <v>5</v>
      </c>
      <c r="I96" s="8" t="s">
        <v>6</v>
      </c>
      <c r="J96" s="8" t="s">
        <v>7</v>
      </c>
      <c r="K96" s="8" t="s">
        <v>8</v>
      </c>
      <c r="L96" s="8" t="s">
        <v>9</v>
      </c>
      <c r="M96" s="8" t="s">
        <v>10</v>
      </c>
      <c r="N96" s="9" t="s">
        <v>11</v>
      </c>
      <c r="O96" s="9" t="s">
        <v>12</v>
      </c>
      <c r="P96" s="9" t="s">
        <v>13</v>
      </c>
      <c r="Q96" s="10"/>
      <c r="R96" s="11"/>
      <c r="S96" s="11"/>
      <c r="T96" s="10"/>
      <c r="U96" s="12"/>
      <c r="V96" s="12"/>
      <c r="W96" s="12"/>
      <c r="X96" s="12"/>
      <c r="Y96" s="12"/>
      <c r="Z96" s="12"/>
      <c r="AA96" s="10"/>
      <c r="AB96" s="12"/>
      <c r="AC96" s="12"/>
      <c r="AD96" s="13"/>
      <c r="AE96" s="14"/>
      <c r="AF96" s="14"/>
      <c r="AG96" s="14"/>
      <c r="AH96" s="14"/>
      <c r="AI96" s="14"/>
      <c r="AJ96" s="14"/>
      <c r="AK96" s="14"/>
      <c r="AL96" s="15"/>
    </row>
    <row r="97" spans="2:38" s="16" customFormat="1" ht="17.25" customHeight="1" x14ac:dyDescent="0.2">
      <c r="B97" s="39" t="s">
        <v>109</v>
      </c>
      <c r="C97" s="17" t="s">
        <v>14</v>
      </c>
      <c r="D97" s="18">
        <v>13491661.572170001</v>
      </c>
      <c r="E97" s="18">
        <v>923043.7953900001</v>
      </c>
      <c r="F97" s="18">
        <v>943919.65058000002</v>
      </c>
      <c r="G97" s="18">
        <v>1185065.0413299999</v>
      </c>
      <c r="H97" s="18">
        <v>1090687.0526799997</v>
      </c>
      <c r="I97" s="18">
        <v>1236744.3220599999</v>
      </c>
      <c r="J97" s="18">
        <v>1192046.69524</v>
      </c>
      <c r="K97" s="18">
        <v>1081668.5391699998</v>
      </c>
      <c r="L97" s="18">
        <v>1217788.4871900002</v>
      </c>
      <c r="M97" s="18">
        <v>1161411.1997500001</v>
      </c>
      <c r="N97" s="18">
        <v>1167861.62723</v>
      </c>
      <c r="O97" s="18">
        <v>1193676.6688099999</v>
      </c>
      <c r="P97" s="18">
        <v>1097748.4927399999</v>
      </c>
      <c r="R97" s="19"/>
      <c r="S97" s="19"/>
    </row>
    <row r="98" spans="2:38" s="7" customFormat="1" ht="17.25" customHeight="1" x14ac:dyDescent="0.15">
      <c r="B98" s="40" t="s">
        <v>110</v>
      </c>
      <c r="C98" s="28">
        <v>0</v>
      </c>
      <c r="D98" s="29">
        <v>10552686.367279999</v>
      </c>
      <c r="E98" s="29">
        <v>726680.00107</v>
      </c>
      <c r="F98" s="29">
        <v>743225.75792999996</v>
      </c>
      <c r="G98" s="29">
        <v>943364.05593000003</v>
      </c>
      <c r="H98" s="29">
        <v>873653.92602000001</v>
      </c>
      <c r="I98" s="29">
        <v>990225.81195999996</v>
      </c>
      <c r="J98" s="29">
        <v>939998.57287000003</v>
      </c>
      <c r="K98" s="29">
        <v>841374.87644999998</v>
      </c>
      <c r="L98" s="29">
        <v>952138.01414999994</v>
      </c>
      <c r="M98" s="29">
        <v>896721.65616000001</v>
      </c>
      <c r="N98" s="29">
        <v>897698.79058000003</v>
      </c>
      <c r="O98" s="29">
        <v>900971.29646999994</v>
      </c>
      <c r="P98" s="29">
        <v>846633.60768999998</v>
      </c>
      <c r="Q98" s="20"/>
      <c r="R98" s="11"/>
      <c r="S98" s="11"/>
      <c r="T98" s="20"/>
      <c r="U98" s="21"/>
      <c r="V98" s="22"/>
      <c r="W98" s="22"/>
      <c r="X98" s="21"/>
      <c r="Y98" s="22"/>
      <c r="Z98" s="23"/>
      <c r="AA98" s="20"/>
      <c r="AB98" s="21"/>
      <c r="AC98" s="22"/>
      <c r="AD98" s="24"/>
      <c r="AE98" s="14"/>
      <c r="AF98" s="14"/>
      <c r="AG98" s="14"/>
      <c r="AH98" s="14"/>
      <c r="AI98" s="14"/>
      <c r="AJ98" s="14"/>
      <c r="AK98" s="14"/>
      <c r="AL98" s="15"/>
    </row>
    <row r="99" spans="2:38" s="7" customFormat="1" ht="17.25" customHeight="1" x14ac:dyDescent="0.15">
      <c r="B99" s="40" t="s">
        <v>111</v>
      </c>
      <c r="C99" s="30" t="s">
        <v>15</v>
      </c>
      <c r="D99" s="29">
        <v>914411.5909500001</v>
      </c>
      <c r="E99" s="29">
        <v>58412.150049999997</v>
      </c>
      <c r="F99" s="29">
        <v>63217.74871</v>
      </c>
      <c r="G99" s="29">
        <v>84552.927609999999</v>
      </c>
      <c r="H99" s="29">
        <v>71884.007989999998</v>
      </c>
      <c r="I99" s="29">
        <v>85612.840840000004</v>
      </c>
      <c r="J99" s="29">
        <v>80408.273780000003</v>
      </c>
      <c r="K99" s="29">
        <v>77653.106520000001</v>
      </c>
      <c r="L99" s="29">
        <v>83791.647280000005</v>
      </c>
      <c r="M99" s="29">
        <v>85676.725510000004</v>
      </c>
      <c r="N99" s="29">
        <v>79984.221030000001</v>
      </c>
      <c r="O99" s="29">
        <v>82167.379279999994</v>
      </c>
      <c r="P99" s="29">
        <v>61050.56235</v>
      </c>
      <c r="Q99" s="20"/>
      <c r="R99" s="19"/>
      <c r="S99" s="19"/>
      <c r="T99" s="20"/>
      <c r="U99" s="21"/>
      <c r="V99" s="22"/>
      <c r="W99" s="22"/>
      <c r="X99" s="21"/>
      <c r="Y99" s="22"/>
      <c r="Z99" s="23"/>
      <c r="AA99" s="20"/>
      <c r="AB99" s="21"/>
      <c r="AC99" s="22"/>
      <c r="AD99" s="24"/>
      <c r="AE99" s="14"/>
      <c r="AF99" s="14"/>
      <c r="AG99" s="14"/>
      <c r="AH99" s="14"/>
      <c r="AI99" s="14"/>
      <c r="AJ99" s="14"/>
      <c r="AK99" s="14"/>
      <c r="AL99" s="15"/>
    </row>
    <row r="100" spans="2:38" s="7" customFormat="1" ht="17.25" customHeight="1" x14ac:dyDescent="0.15">
      <c r="B100" s="40" t="s">
        <v>112</v>
      </c>
      <c r="C100" s="30" t="s">
        <v>16</v>
      </c>
      <c r="D100" s="29">
        <v>729731.90310999996</v>
      </c>
      <c r="E100" s="29">
        <v>51916.718999999997</v>
      </c>
      <c r="F100" s="29">
        <v>48377.796119999999</v>
      </c>
      <c r="G100" s="29">
        <v>58440.812689999999</v>
      </c>
      <c r="H100" s="29">
        <v>53794.133650000003</v>
      </c>
      <c r="I100" s="29">
        <v>59998.907099999997</v>
      </c>
      <c r="J100" s="29">
        <v>65421.35901</v>
      </c>
      <c r="K100" s="29">
        <v>62323.837910000002</v>
      </c>
      <c r="L100" s="29">
        <v>62839.410620000002</v>
      </c>
      <c r="M100" s="29">
        <v>64437.01096</v>
      </c>
      <c r="N100" s="29">
        <v>67522.221640000003</v>
      </c>
      <c r="O100" s="29">
        <v>71913.444749999995</v>
      </c>
      <c r="P100" s="29">
        <v>62746.249660000001</v>
      </c>
      <c r="Q100" s="20"/>
      <c r="R100" s="11"/>
      <c r="S100" s="11"/>
      <c r="T100" s="20"/>
      <c r="U100" s="21"/>
      <c r="V100" s="22"/>
      <c r="W100" s="22"/>
      <c r="X100" s="21"/>
      <c r="Y100" s="22"/>
      <c r="Z100" s="23"/>
      <c r="AA100" s="20"/>
      <c r="AB100" s="21"/>
      <c r="AC100" s="22"/>
      <c r="AD100" s="24"/>
      <c r="AE100" s="14"/>
      <c r="AF100" s="14"/>
      <c r="AG100" s="14"/>
      <c r="AH100" s="14"/>
      <c r="AI100" s="14"/>
      <c r="AJ100" s="14"/>
      <c r="AK100" s="14"/>
      <c r="AL100" s="15"/>
    </row>
    <row r="101" spans="2:38" s="7" customFormat="1" ht="17.25" customHeight="1" x14ac:dyDescent="0.15">
      <c r="B101" s="40" t="s">
        <v>113</v>
      </c>
      <c r="C101" s="30" t="s">
        <v>17</v>
      </c>
      <c r="D101" s="29">
        <v>1058444.5321399998</v>
      </c>
      <c r="E101" s="29">
        <v>68883.230420000007</v>
      </c>
      <c r="F101" s="29">
        <v>70978.026580000005</v>
      </c>
      <c r="G101" s="29">
        <v>77868.224329999997</v>
      </c>
      <c r="H101" s="29">
        <v>73213.216669999994</v>
      </c>
      <c r="I101" s="29">
        <v>82555.030729999999</v>
      </c>
      <c r="J101" s="29">
        <v>86578.895009999993</v>
      </c>
      <c r="K101" s="29">
        <v>82776.539680000002</v>
      </c>
      <c r="L101" s="29">
        <v>99172.012149999995</v>
      </c>
      <c r="M101" s="29">
        <v>95306.311929999996</v>
      </c>
      <c r="N101" s="29">
        <v>104013.34711</v>
      </c>
      <c r="O101" s="29">
        <v>114552.53504</v>
      </c>
      <c r="P101" s="29">
        <v>102547.16249</v>
      </c>
      <c r="Q101" s="20"/>
      <c r="R101" s="19"/>
      <c r="S101" s="19"/>
      <c r="T101" s="20"/>
      <c r="U101" s="21"/>
      <c r="V101" s="22"/>
      <c r="W101" s="22"/>
      <c r="X101" s="21"/>
      <c r="Y101" s="22"/>
      <c r="Z101" s="23"/>
      <c r="AA101" s="20"/>
      <c r="AB101" s="21"/>
      <c r="AC101" s="22"/>
      <c r="AD101" s="24"/>
      <c r="AE101" s="14"/>
      <c r="AF101" s="14"/>
      <c r="AG101" s="14"/>
      <c r="AH101" s="14"/>
      <c r="AI101" s="14"/>
      <c r="AJ101" s="14"/>
      <c r="AK101" s="14"/>
      <c r="AL101" s="15"/>
    </row>
    <row r="102" spans="2:38" s="7" customFormat="1" ht="17.25" customHeight="1" x14ac:dyDescent="0.15">
      <c r="B102" s="40" t="s">
        <v>114</v>
      </c>
      <c r="C102" s="30" t="s">
        <v>18</v>
      </c>
      <c r="D102" s="29">
        <v>234659.46106</v>
      </c>
      <c r="E102" s="29">
        <v>17105.488420000001</v>
      </c>
      <c r="F102" s="29">
        <v>18029.304220000002</v>
      </c>
      <c r="G102" s="29">
        <v>20685.051189999998</v>
      </c>
      <c r="H102" s="29">
        <v>17882.381689999998</v>
      </c>
      <c r="I102" s="29">
        <v>18286.09893</v>
      </c>
      <c r="J102" s="29">
        <v>19506.904699999999</v>
      </c>
      <c r="K102" s="29">
        <v>17449.56163</v>
      </c>
      <c r="L102" s="29">
        <v>19758.448359999999</v>
      </c>
      <c r="M102" s="29">
        <v>19143.987229999999</v>
      </c>
      <c r="N102" s="29">
        <v>18508.440330000001</v>
      </c>
      <c r="O102" s="29">
        <v>23798.506529999999</v>
      </c>
      <c r="P102" s="29">
        <v>24505.287830000001</v>
      </c>
      <c r="Q102" s="20"/>
      <c r="R102" s="11"/>
      <c r="S102" s="11"/>
      <c r="T102" s="20"/>
      <c r="U102" s="21"/>
      <c r="V102" s="22"/>
      <c r="W102" s="22"/>
      <c r="X102" s="21"/>
      <c r="Y102" s="22"/>
      <c r="Z102" s="23"/>
      <c r="AA102" s="20"/>
      <c r="AB102" s="21"/>
      <c r="AC102" s="22"/>
      <c r="AD102" s="24"/>
      <c r="AE102" s="14"/>
      <c r="AF102" s="14"/>
      <c r="AG102" s="14"/>
      <c r="AH102" s="14"/>
      <c r="AI102" s="14"/>
      <c r="AJ102" s="14"/>
      <c r="AK102" s="14"/>
      <c r="AL102" s="15"/>
    </row>
    <row r="103" spans="2:38" s="7" customFormat="1" ht="17.25" customHeight="1" x14ac:dyDescent="0.15">
      <c r="B103" s="40" t="s">
        <v>115</v>
      </c>
      <c r="C103" s="30" t="s">
        <v>19</v>
      </c>
      <c r="D103" s="29">
        <v>4.6119600000000007</v>
      </c>
      <c r="E103" s="29">
        <v>9.9100000000000004E-3</v>
      </c>
      <c r="F103" s="29">
        <v>0</v>
      </c>
      <c r="G103" s="29">
        <v>3.5709999999999999E-2</v>
      </c>
      <c r="H103" s="29">
        <v>1.7903199999999999</v>
      </c>
      <c r="I103" s="29">
        <v>0.68761000000000005</v>
      </c>
      <c r="J103" s="29">
        <v>3.057E-2</v>
      </c>
      <c r="K103" s="29">
        <v>3.8760000000000003E-2</v>
      </c>
      <c r="L103" s="29">
        <v>0.93596999999999997</v>
      </c>
      <c r="M103" s="29">
        <v>3.0000000000000001E-5</v>
      </c>
      <c r="N103" s="29">
        <v>3.8E-3</v>
      </c>
      <c r="O103" s="29">
        <v>0</v>
      </c>
      <c r="P103" s="29">
        <v>1.07928</v>
      </c>
      <c r="Q103" s="20"/>
      <c r="R103" s="19"/>
      <c r="S103" s="19"/>
      <c r="T103" s="20"/>
      <c r="U103" s="21"/>
      <c r="V103" s="22"/>
      <c r="W103" s="22"/>
      <c r="X103" s="21"/>
      <c r="Y103" s="22"/>
      <c r="Z103" s="23"/>
      <c r="AA103" s="20"/>
      <c r="AB103" s="21"/>
      <c r="AC103" s="22"/>
      <c r="AD103" s="24"/>
      <c r="AE103" s="14"/>
      <c r="AF103" s="14"/>
      <c r="AG103" s="14"/>
      <c r="AH103" s="14"/>
      <c r="AI103" s="14"/>
      <c r="AJ103" s="14"/>
      <c r="AK103" s="14"/>
      <c r="AL103" s="15"/>
    </row>
    <row r="104" spans="2:38" s="7" customFormat="1" ht="17.25" customHeight="1" x14ac:dyDescent="0.15">
      <c r="B104" s="40" t="s">
        <v>116</v>
      </c>
      <c r="C104" s="30" t="s">
        <v>20</v>
      </c>
      <c r="D104" s="29">
        <v>1103.7445499999999</v>
      </c>
      <c r="E104" s="29">
        <v>21.38532</v>
      </c>
      <c r="F104" s="29">
        <v>58.222700000000003</v>
      </c>
      <c r="G104" s="29">
        <v>33.361440000000002</v>
      </c>
      <c r="H104" s="29">
        <v>200.27870999999999</v>
      </c>
      <c r="I104" s="29">
        <v>50.90108</v>
      </c>
      <c r="J104" s="29">
        <v>49.508769999999998</v>
      </c>
      <c r="K104" s="29">
        <v>52.083979999999997</v>
      </c>
      <c r="L104" s="29">
        <v>61.830660000000002</v>
      </c>
      <c r="M104" s="29">
        <v>64.558530000000005</v>
      </c>
      <c r="N104" s="29">
        <v>89.802329999999998</v>
      </c>
      <c r="O104" s="29">
        <v>232.57258999999999</v>
      </c>
      <c r="P104" s="29">
        <v>189.23844</v>
      </c>
      <c r="Q104" s="20"/>
      <c r="R104" s="11"/>
      <c r="S104" s="11"/>
      <c r="T104" s="20"/>
      <c r="U104" s="21"/>
      <c r="V104" s="22"/>
      <c r="W104" s="22"/>
      <c r="X104" s="21"/>
      <c r="Y104" s="22"/>
      <c r="Z104" s="23"/>
      <c r="AA104" s="20"/>
      <c r="AB104" s="21"/>
      <c r="AC104" s="22"/>
      <c r="AD104" s="24"/>
      <c r="AE104" s="14"/>
      <c r="AF104" s="14"/>
      <c r="AG104" s="14"/>
      <c r="AH104" s="14"/>
      <c r="AI104" s="14"/>
      <c r="AJ104" s="14"/>
      <c r="AK104" s="14"/>
      <c r="AL104" s="15"/>
    </row>
    <row r="105" spans="2:38" s="7" customFormat="1" ht="17.25" customHeight="1" x14ac:dyDescent="0.15">
      <c r="B105" s="40" t="s">
        <v>117</v>
      </c>
      <c r="C105" s="30" t="s">
        <v>21</v>
      </c>
      <c r="D105" s="29">
        <v>0</v>
      </c>
      <c r="E105" s="29">
        <v>0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0"/>
      <c r="R105" s="19"/>
      <c r="S105" s="19"/>
      <c r="T105" s="20"/>
      <c r="U105" s="21"/>
      <c r="V105" s="22"/>
      <c r="W105" s="22"/>
      <c r="X105" s="21"/>
      <c r="Y105" s="22"/>
      <c r="Z105" s="23"/>
      <c r="AA105" s="20"/>
      <c r="AB105" s="21"/>
      <c r="AC105" s="22"/>
      <c r="AD105" s="24"/>
      <c r="AE105" s="14"/>
      <c r="AF105" s="14"/>
      <c r="AG105" s="14"/>
      <c r="AH105" s="14"/>
      <c r="AI105" s="14"/>
      <c r="AJ105" s="14"/>
      <c r="AK105" s="14"/>
      <c r="AL105" s="15"/>
    </row>
    <row r="106" spans="2:38" s="7" customFormat="1" ht="17.25" customHeight="1" x14ac:dyDescent="0.15">
      <c r="B106" s="40" t="s">
        <v>118</v>
      </c>
      <c r="C106" s="30" t="s">
        <v>22</v>
      </c>
      <c r="D106" s="29">
        <v>619.36112000000003</v>
      </c>
      <c r="E106" s="29">
        <v>24.811199999999999</v>
      </c>
      <c r="F106" s="29">
        <v>32.794319999999999</v>
      </c>
      <c r="G106" s="29">
        <v>120.57243</v>
      </c>
      <c r="H106" s="29">
        <v>57.317630000000001</v>
      </c>
      <c r="I106" s="29">
        <v>14.043810000000001</v>
      </c>
      <c r="J106" s="29">
        <v>83.150530000000003</v>
      </c>
      <c r="K106" s="29">
        <v>38.494239999999998</v>
      </c>
      <c r="L106" s="29">
        <v>26.187999999999999</v>
      </c>
      <c r="M106" s="29">
        <v>60.949399999999997</v>
      </c>
      <c r="N106" s="29">
        <v>44.800409999999999</v>
      </c>
      <c r="O106" s="29">
        <v>40.934150000000002</v>
      </c>
      <c r="P106" s="29">
        <v>75.305000000000007</v>
      </c>
      <c r="Q106" s="20"/>
      <c r="R106" s="11"/>
      <c r="S106" s="11"/>
      <c r="T106" s="20"/>
      <c r="U106" s="21"/>
      <c r="V106" s="22"/>
      <c r="W106" s="22"/>
      <c r="X106" s="21"/>
      <c r="Y106" s="22"/>
      <c r="Z106" s="23"/>
      <c r="AA106" s="20"/>
      <c r="AB106" s="21"/>
      <c r="AC106" s="22"/>
      <c r="AD106" s="24"/>
      <c r="AE106" s="14"/>
      <c r="AF106" s="14"/>
      <c r="AG106" s="14"/>
      <c r="AH106" s="14"/>
      <c r="AI106" s="14"/>
      <c r="AJ106" s="14"/>
      <c r="AK106" s="14"/>
      <c r="AL106" s="15"/>
    </row>
    <row r="107" spans="2:38" s="7" customFormat="1" ht="17.25" customHeight="1" thickBot="1" x14ac:dyDescent="0.2">
      <c r="B107" s="40" t="s">
        <v>119</v>
      </c>
      <c r="C107" s="31" t="s">
        <v>23</v>
      </c>
      <c r="D107" s="32">
        <v>0</v>
      </c>
      <c r="E107" s="32">
        <v>0</v>
      </c>
      <c r="F107" s="32">
        <v>0</v>
      </c>
      <c r="G107" s="32">
        <v>0</v>
      </c>
      <c r="H107" s="32">
        <v>0</v>
      </c>
      <c r="I107" s="32">
        <v>0</v>
      </c>
      <c r="J107" s="32">
        <v>0</v>
      </c>
      <c r="K107" s="32">
        <v>0</v>
      </c>
      <c r="L107" s="32">
        <v>0</v>
      </c>
      <c r="M107" s="32">
        <v>0</v>
      </c>
      <c r="N107" s="32">
        <v>0</v>
      </c>
      <c r="O107" s="32">
        <v>0</v>
      </c>
      <c r="P107" s="32">
        <v>0</v>
      </c>
      <c r="Q107" s="20"/>
      <c r="R107" s="11"/>
      <c r="S107" s="11"/>
      <c r="T107" s="20"/>
      <c r="U107" s="21"/>
      <c r="V107" s="22"/>
      <c r="W107" s="22"/>
      <c r="X107" s="21"/>
      <c r="Y107" s="22"/>
      <c r="Z107" s="23"/>
      <c r="AA107" s="20"/>
      <c r="AB107" s="21"/>
      <c r="AC107" s="22"/>
      <c r="AD107" s="24"/>
      <c r="AE107" s="14"/>
      <c r="AF107" s="14"/>
      <c r="AG107" s="14"/>
      <c r="AH107" s="14"/>
      <c r="AI107" s="14"/>
      <c r="AJ107" s="14"/>
      <c r="AK107" s="14"/>
      <c r="AL107" s="15"/>
    </row>
    <row r="108" spans="2:38" s="16" customFormat="1" ht="17.25" customHeight="1" thickTop="1" thickBot="1" x14ac:dyDescent="0.25">
      <c r="B108" s="39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R108" s="19"/>
      <c r="S108" s="19"/>
    </row>
    <row r="109" spans="2:38" s="7" customFormat="1" ht="17.25" customHeight="1" thickTop="1" x14ac:dyDescent="0.15">
      <c r="B109" s="40"/>
      <c r="C109" s="27" t="s">
        <v>144</v>
      </c>
      <c r="D109" s="8" t="s">
        <v>1</v>
      </c>
      <c r="E109" s="8" t="s">
        <v>2</v>
      </c>
      <c r="F109" s="8" t="s">
        <v>3</v>
      </c>
      <c r="G109" s="8" t="s">
        <v>4</v>
      </c>
      <c r="H109" s="8" t="s">
        <v>5</v>
      </c>
      <c r="I109" s="8" t="s">
        <v>6</v>
      </c>
      <c r="J109" s="8" t="s">
        <v>7</v>
      </c>
      <c r="K109" s="8" t="s">
        <v>8</v>
      </c>
      <c r="L109" s="8" t="s">
        <v>9</v>
      </c>
      <c r="M109" s="8" t="s">
        <v>10</v>
      </c>
      <c r="N109" s="9" t="s">
        <v>11</v>
      </c>
      <c r="O109" s="9" t="s">
        <v>12</v>
      </c>
      <c r="P109" s="9" t="s">
        <v>13</v>
      </c>
      <c r="Q109" s="10"/>
      <c r="R109" s="11"/>
      <c r="S109" s="11"/>
      <c r="T109" s="10"/>
      <c r="U109" s="12"/>
      <c r="V109" s="12"/>
      <c r="W109" s="12"/>
      <c r="X109" s="12"/>
      <c r="Y109" s="12"/>
      <c r="Z109" s="12"/>
      <c r="AA109" s="10"/>
      <c r="AB109" s="12"/>
      <c r="AC109" s="12"/>
      <c r="AD109" s="13"/>
      <c r="AE109" s="14"/>
      <c r="AF109" s="14"/>
      <c r="AG109" s="14"/>
      <c r="AH109" s="14"/>
      <c r="AI109" s="14"/>
      <c r="AJ109" s="14"/>
      <c r="AK109" s="14"/>
      <c r="AL109" s="15"/>
    </row>
    <row r="110" spans="2:38" s="16" customFormat="1" ht="17.25" customHeight="1" x14ac:dyDescent="0.2">
      <c r="B110" s="39" t="s">
        <v>121</v>
      </c>
      <c r="C110" s="17" t="s">
        <v>14</v>
      </c>
      <c r="D110" s="18">
        <v>14160047.046920002</v>
      </c>
      <c r="E110" s="18">
        <v>1065329.96899</v>
      </c>
      <c r="F110" s="18">
        <v>1096522.0978299999</v>
      </c>
      <c r="G110" s="18">
        <v>1280903.7422400001</v>
      </c>
      <c r="H110" s="18">
        <v>1075645.2398000001</v>
      </c>
      <c r="I110" s="18">
        <v>1303857.05559</v>
      </c>
      <c r="J110" s="18">
        <v>1233110.42071</v>
      </c>
      <c r="K110" s="18">
        <v>1176225.7126200004</v>
      </c>
      <c r="L110" s="18">
        <v>1188889.16283</v>
      </c>
      <c r="M110" s="18">
        <v>1068548.4503799998</v>
      </c>
      <c r="N110" s="18">
        <v>1259730.1586400003</v>
      </c>
      <c r="O110" s="18">
        <v>1203822.4127199997</v>
      </c>
      <c r="P110" s="18">
        <v>1207462.62457</v>
      </c>
      <c r="R110" s="19"/>
      <c r="S110" s="19"/>
    </row>
    <row r="111" spans="2:38" s="7" customFormat="1" ht="17.25" customHeight="1" x14ac:dyDescent="0.15">
      <c r="B111" s="40" t="s">
        <v>122</v>
      </c>
      <c r="C111" s="28">
        <v>0</v>
      </c>
      <c r="D111" s="29">
        <v>11417302.018949999</v>
      </c>
      <c r="E111" s="29">
        <v>841166.45556000003</v>
      </c>
      <c r="F111" s="29">
        <v>860202.71433999995</v>
      </c>
      <c r="G111" s="29">
        <v>1025308.78177</v>
      </c>
      <c r="H111" s="29">
        <v>843254.80807999999</v>
      </c>
      <c r="I111" s="29">
        <v>1016302.70378</v>
      </c>
      <c r="J111" s="29">
        <v>970083.83687</v>
      </c>
      <c r="K111" s="29">
        <v>977203.74007000006</v>
      </c>
      <c r="L111" s="29">
        <v>982162.86271000002</v>
      </c>
      <c r="M111" s="29">
        <v>861670.94192999997</v>
      </c>
      <c r="N111" s="29">
        <v>1031451.26407</v>
      </c>
      <c r="O111" s="29">
        <v>976995.18201999995</v>
      </c>
      <c r="P111" s="29">
        <v>1031498.72775</v>
      </c>
      <c r="Q111" s="20"/>
      <c r="R111" s="11"/>
      <c r="S111" s="11"/>
      <c r="T111" s="20"/>
      <c r="U111" s="21"/>
      <c r="V111" s="22"/>
      <c r="W111" s="22"/>
      <c r="X111" s="21"/>
      <c r="Y111" s="22"/>
      <c r="Z111" s="23"/>
      <c r="AA111" s="20"/>
      <c r="AB111" s="21"/>
      <c r="AC111" s="22"/>
      <c r="AD111" s="24"/>
      <c r="AE111" s="14"/>
      <c r="AF111" s="14"/>
      <c r="AG111" s="14"/>
      <c r="AH111" s="14"/>
      <c r="AI111" s="14"/>
      <c r="AJ111" s="14"/>
      <c r="AK111" s="14"/>
      <c r="AL111" s="15"/>
    </row>
    <row r="112" spans="2:38" s="7" customFormat="1" ht="17.25" customHeight="1" x14ac:dyDescent="0.15">
      <c r="B112" s="40" t="s">
        <v>123</v>
      </c>
      <c r="C112" s="30" t="s">
        <v>15</v>
      </c>
      <c r="D112" s="29">
        <v>943966.22926999989</v>
      </c>
      <c r="E112" s="29">
        <v>68355.390060000005</v>
      </c>
      <c r="F112" s="29">
        <v>79400.886660000004</v>
      </c>
      <c r="G112" s="29">
        <v>93086.694279999996</v>
      </c>
      <c r="H112" s="29">
        <v>77129.149309999993</v>
      </c>
      <c r="I112" s="29">
        <v>103766.15085999999</v>
      </c>
      <c r="J112" s="29">
        <v>89580.571689999997</v>
      </c>
      <c r="K112" s="29">
        <v>78439.051259999993</v>
      </c>
      <c r="L112" s="29">
        <v>73931.863740000001</v>
      </c>
      <c r="M112" s="29">
        <v>74760.654209999993</v>
      </c>
      <c r="N112" s="29">
        <v>74131.481780000002</v>
      </c>
      <c r="O112" s="29">
        <v>75439.255910000007</v>
      </c>
      <c r="P112" s="29">
        <v>55945.079510000003</v>
      </c>
      <c r="Q112" s="20"/>
      <c r="R112" s="19"/>
      <c r="S112" s="19"/>
      <c r="T112" s="20"/>
      <c r="U112" s="21"/>
      <c r="V112" s="22"/>
      <c r="W112" s="22"/>
      <c r="X112" s="21"/>
      <c r="Y112" s="22"/>
      <c r="Z112" s="23"/>
      <c r="AA112" s="20"/>
      <c r="AB112" s="21"/>
      <c r="AC112" s="22"/>
      <c r="AD112" s="24"/>
      <c r="AE112" s="14"/>
      <c r="AF112" s="14"/>
      <c r="AG112" s="14"/>
      <c r="AH112" s="14"/>
      <c r="AI112" s="14"/>
      <c r="AJ112" s="14"/>
      <c r="AK112" s="14"/>
      <c r="AL112" s="15"/>
    </row>
    <row r="113" spans="2:38" s="7" customFormat="1" ht="17.25" customHeight="1" x14ac:dyDescent="0.15">
      <c r="B113" s="40" t="s">
        <v>124</v>
      </c>
      <c r="C113" s="30" t="s">
        <v>16</v>
      </c>
      <c r="D113" s="29">
        <v>612616.83460000018</v>
      </c>
      <c r="E113" s="29">
        <v>56664.565029999998</v>
      </c>
      <c r="F113" s="29">
        <v>54250.34794</v>
      </c>
      <c r="G113" s="29">
        <v>53772.211490000002</v>
      </c>
      <c r="H113" s="29">
        <v>58874.049590000002</v>
      </c>
      <c r="I113" s="29">
        <v>67417.205790000007</v>
      </c>
      <c r="J113" s="29">
        <v>64622.10097</v>
      </c>
      <c r="K113" s="29">
        <v>42046.535000000003</v>
      </c>
      <c r="L113" s="29">
        <v>43697.460220000001</v>
      </c>
      <c r="M113" s="29">
        <v>44485.264190000002</v>
      </c>
      <c r="N113" s="29">
        <v>47502.629610000004</v>
      </c>
      <c r="O113" s="29">
        <v>45212.823830000001</v>
      </c>
      <c r="P113" s="29">
        <v>34071.640939999997</v>
      </c>
      <c r="Q113" s="20"/>
      <c r="R113" s="11"/>
      <c r="S113" s="11"/>
      <c r="T113" s="20"/>
      <c r="U113" s="21"/>
      <c r="V113" s="22"/>
      <c r="W113" s="22"/>
      <c r="X113" s="21"/>
      <c r="Y113" s="22"/>
      <c r="Z113" s="23"/>
      <c r="AA113" s="20"/>
      <c r="AB113" s="21"/>
      <c r="AC113" s="22"/>
      <c r="AD113" s="24"/>
      <c r="AE113" s="14"/>
      <c r="AF113" s="14"/>
      <c r="AG113" s="14"/>
      <c r="AH113" s="14"/>
      <c r="AI113" s="14"/>
      <c r="AJ113" s="14"/>
      <c r="AK113" s="14"/>
      <c r="AL113" s="15"/>
    </row>
    <row r="114" spans="2:38" s="7" customFormat="1" ht="17.25" customHeight="1" x14ac:dyDescent="0.15">
      <c r="B114" s="40" t="s">
        <v>125</v>
      </c>
      <c r="C114" s="30" t="s">
        <v>17</v>
      </c>
      <c r="D114" s="29">
        <v>1039969.30251</v>
      </c>
      <c r="E114" s="29">
        <v>77125.911959999998</v>
      </c>
      <c r="F114" s="29">
        <v>83448.935429999998</v>
      </c>
      <c r="G114" s="29">
        <v>86138.888300000006</v>
      </c>
      <c r="H114" s="29">
        <v>75619.57922</v>
      </c>
      <c r="I114" s="29">
        <v>92205.533909999998</v>
      </c>
      <c r="J114" s="29">
        <v>82715.090530000001</v>
      </c>
      <c r="K114" s="29">
        <v>76325.563920000001</v>
      </c>
      <c r="L114" s="29">
        <v>87488.519910000003</v>
      </c>
      <c r="M114" s="29">
        <v>86570.489719999998</v>
      </c>
      <c r="N114" s="29">
        <v>104006.32944</v>
      </c>
      <c r="O114" s="29">
        <v>103583.51661999999</v>
      </c>
      <c r="P114" s="29">
        <v>84740.943549999996</v>
      </c>
      <c r="Q114" s="20"/>
      <c r="R114" s="19"/>
      <c r="S114" s="19"/>
      <c r="T114" s="20"/>
      <c r="U114" s="21"/>
      <c r="V114" s="22"/>
      <c r="W114" s="22"/>
      <c r="X114" s="21"/>
      <c r="Y114" s="22"/>
      <c r="Z114" s="23"/>
      <c r="AA114" s="20"/>
      <c r="AB114" s="21"/>
      <c r="AC114" s="22"/>
      <c r="AD114" s="24"/>
      <c r="AE114" s="14"/>
      <c r="AF114" s="14"/>
      <c r="AG114" s="14"/>
      <c r="AH114" s="14"/>
      <c r="AI114" s="14"/>
      <c r="AJ114" s="14"/>
      <c r="AK114" s="14"/>
      <c r="AL114" s="15"/>
    </row>
    <row r="115" spans="2:38" s="7" customFormat="1" ht="17.25" customHeight="1" x14ac:dyDescent="0.15">
      <c r="B115" s="40" t="s">
        <v>126</v>
      </c>
      <c r="C115" s="30" t="s">
        <v>18</v>
      </c>
      <c r="D115" s="29">
        <v>144006.02908000001</v>
      </c>
      <c r="E115" s="29">
        <v>21959.047920000001</v>
      </c>
      <c r="F115" s="29">
        <v>18989.912550000001</v>
      </c>
      <c r="G115" s="29">
        <v>22355.41519</v>
      </c>
      <c r="H115" s="29">
        <v>20711.667870000001</v>
      </c>
      <c r="I115" s="29">
        <v>24042.320530000001</v>
      </c>
      <c r="J115" s="29">
        <v>26037.492419999999</v>
      </c>
      <c r="K115" s="29">
        <v>2004.1642899999999</v>
      </c>
      <c r="L115" s="29">
        <v>1446.7281</v>
      </c>
      <c r="M115" s="29">
        <v>952.98008000000004</v>
      </c>
      <c r="N115" s="29">
        <v>2369.4024300000001</v>
      </c>
      <c r="O115" s="29">
        <v>2170.7755000000002</v>
      </c>
      <c r="P115" s="29">
        <v>966.12220000000002</v>
      </c>
      <c r="Q115" s="20"/>
      <c r="R115" s="11"/>
      <c r="S115" s="11"/>
      <c r="T115" s="20"/>
      <c r="U115" s="21"/>
      <c r="V115" s="22"/>
      <c r="W115" s="22"/>
      <c r="X115" s="21"/>
      <c r="Y115" s="22"/>
      <c r="Z115" s="23"/>
      <c r="AA115" s="20"/>
      <c r="AB115" s="21"/>
      <c r="AC115" s="22"/>
      <c r="AD115" s="24"/>
      <c r="AE115" s="14"/>
      <c r="AF115" s="14"/>
      <c r="AG115" s="14"/>
      <c r="AH115" s="14"/>
      <c r="AI115" s="14"/>
      <c r="AJ115" s="14"/>
      <c r="AK115" s="14"/>
      <c r="AL115" s="15"/>
    </row>
    <row r="116" spans="2:38" s="7" customFormat="1" ht="17.25" customHeight="1" x14ac:dyDescent="0.15">
      <c r="B116" s="40" t="s">
        <v>127</v>
      </c>
      <c r="C116" s="30" t="s">
        <v>19</v>
      </c>
      <c r="D116" s="29">
        <v>110.87885999999999</v>
      </c>
      <c r="E116" s="29">
        <v>4.8902000000000001</v>
      </c>
      <c r="F116" s="29">
        <v>73.00009</v>
      </c>
      <c r="G116" s="29">
        <v>5.9072899999999997</v>
      </c>
      <c r="H116" s="29">
        <v>1.08E-3</v>
      </c>
      <c r="I116" s="29">
        <v>6.1562099999999997</v>
      </c>
      <c r="J116" s="29">
        <v>10.6073</v>
      </c>
      <c r="K116" s="29">
        <v>2.0605099999999998</v>
      </c>
      <c r="L116" s="29">
        <v>0</v>
      </c>
      <c r="M116" s="29">
        <v>0.77049999999999996</v>
      </c>
      <c r="N116" s="29">
        <v>1.62425</v>
      </c>
      <c r="O116" s="29">
        <v>0</v>
      </c>
      <c r="P116" s="29">
        <v>5.8614300000000004</v>
      </c>
      <c r="Q116" s="20"/>
      <c r="R116" s="19"/>
      <c r="S116" s="19"/>
      <c r="T116" s="20"/>
      <c r="U116" s="21"/>
      <c r="V116" s="22"/>
      <c r="W116" s="22"/>
      <c r="X116" s="21"/>
      <c r="Y116" s="22"/>
      <c r="Z116" s="23"/>
      <c r="AA116" s="20"/>
      <c r="AB116" s="21"/>
      <c r="AC116" s="22"/>
      <c r="AD116" s="24"/>
      <c r="AE116" s="14"/>
      <c r="AF116" s="14"/>
      <c r="AG116" s="14"/>
      <c r="AH116" s="14"/>
      <c r="AI116" s="14"/>
      <c r="AJ116" s="14"/>
      <c r="AK116" s="14"/>
      <c r="AL116" s="15"/>
    </row>
    <row r="117" spans="2:38" s="7" customFormat="1" ht="17.25" customHeight="1" x14ac:dyDescent="0.15">
      <c r="B117" s="40" t="s">
        <v>128</v>
      </c>
      <c r="C117" s="30" t="s">
        <v>20</v>
      </c>
      <c r="D117" s="29">
        <v>1265.3583100000001</v>
      </c>
      <c r="E117" s="29">
        <v>44.422069999999998</v>
      </c>
      <c r="F117" s="29">
        <v>83.119590000000002</v>
      </c>
      <c r="G117" s="29">
        <v>140.53165999999999</v>
      </c>
      <c r="H117" s="29">
        <v>39.572249999999997</v>
      </c>
      <c r="I117" s="29">
        <v>63.985880000000002</v>
      </c>
      <c r="J117" s="29">
        <v>23.81812</v>
      </c>
      <c r="K117" s="29">
        <v>60.48977</v>
      </c>
      <c r="L117" s="29">
        <v>124.06756</v>
      </c>
      <c r="M117" s="29">
        <v>47.865110000000001</v>
      </c>
      <c r="N117" s="29">
        <v>203.38648000000001</v>
      </c>
      <c r="O117" s="29">
        <v>255.63865999999999</v>
      </c>
      <c r="P117" s="29">
        <v>178.46116000000001</v>
      </c>
      <c r="Q117" s="20"/>
      <c r="R117" s="11"/>
      <c r="S117" s="11"/>
      <c r="T117" s="20"/>
      <c r="U117" s="21"/>
      <c r="V117" s="22"/>
      <c r="W117" s="22"/>
      <c r="X117" s="21"/>
      <c r="Y117" s="22"/>
      <c r="Z117" s="23"/>
      <c r="AA117" s="20"/>
      <c r="AB117" s="21"/>
      <c r="AC117" s="22"/>
      <c r="AD117" s="24"/>
      <c r="AE117" s="14"/>
      <c r="AF117" s="14"/>
      <c r="AG117" s="14"/>
      <c r="AH117" s="14"/>
      <c r="AI117" s="14"/>
      <c r="AJ117" s="14"/>
      <c r="AK117" s="14"/>
      <c r="AL117" s="15"/>
    </row>
    <row r="118" spans="2:38" s="7" customFormat="1" ht="17.25" customHeight="1" x14ac:dyDescent="0.15">
      <c r="B118" s="40" t="s">
        <v>129</v>
      </c>
      <c r="C118" s="30" t="s">
        <v>21</v>
      </c>
      <c r="D118" s="29">
        <v>0</v>
      </c>
      <c r="E118" s="29">
        <v>0</v>
      </c>
      <c r="F118" s="29">
        <v>0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0"/>
      <c r="R118" s="19"/>
      <c r="S118" s="19"/>
      <c r="T118" s="20"/>
      <c r="U118" s="21"/>
      <c r="V118" s="22"/>
      <c r="W118" s="22"/>
      <c r="X118" s="21"/>
      <c r="Y118" s="22"/>
      <c r="Z118" s="23"/>
      <c r="AA118" s="20"/>
      <c r="AB118" s="21"/>
      <c r="AC118" s="22"/>
      <c r="AD118" s="24"/>
      <c r="AE118" s="14"/>
      <c r="AF118" s="14"/>
      <c r="AG118" s="14"/>
      <c r="AH118" s="14"/>
      <c r="AI118" s="14"/>
      <c r="AJ118" s="14"/>
      <c r="AK118" s="14"/>
      <c r="AL118" s="15"/>
    </row>
    <row r="119" spans="2:38" s="7" customFormat="1" ht="17.25" customHeight="1" x14ac:dyDescent="0.15">
      <c r="B119" s="40" t="s">
        <v>130</v>
      </c>
      <c r="C119" s="30" t="s">
        <v>22</v>
      </c>
      <c r="D119" s="29">
        <v>810.39534000000003</v>
      </c>
      <c r="E119" s="29">
        <v>9.2861899999999995</v>
      </c>
      <c r="F119" s="29">
        <v>73.181229999999999</v>
      </c>
      <c r="G119" s="29">
        <v>95.312259999999995</v>
      </c>
      <c r="H119" s="29">
        <v>16.412400000000002</v>
      </c>
      <c r="I119" s="29">
        <v>52.998629999999999</v>
      </c>
      <c r="J119" s="29">
        <v>36.902810000000002</v>
      </c>
      <c r="K119" s="29">
        <v>144.1078</v>
      </c>
      <c r="L119" s="29">
        <v>37.660589999999999</v>
      </c>
      <c r="M119" s="29">
        <v>59.484639999999999</v>
      </c>
      <c r="N119" s="29">
        <v>64.040580000000006</v>
      </c>
      <c r="O119" s="29">
        <v>165.22018</v>
      </c>
      <c r="P119" s="29">
        <v>55.788029999999999</v>
      </c>
      <c r="Q119" s="20"/>
      <c r="R119" s="11"/>
      <c r="S119" s="11"/>
      <c r="T119" s="20"/>
      <c r="U119" s="21"/>
      <c r="V119" s="22"/>
      <c r="W119" s="22"/>
      <c r="X119" s="21"/>
      <c r="Y119" s="22"/>
      <c r="Z119" s="23"/>
      <c r="AA119" s="20"/>
      <c r="AB119" s="21"/>
      <c r="AC119" s="22"/>
      <c r="AD119" s="24"/>
      <c r="AE119" s="14"/>
      <c r="AF119" s="14"/>
      <c r="AG119" s="14"/>
      <c r="AH119" s="14"/>
      <c r="AI119" s="14"/>
      <c r="AJ119" s="14"/>
      <c r="AK119" s="14"/>
      <c r="AL119" s="15"/>
    </row>
    <row r="120" spans="2:38" s="7" customFormat="1" ht="17.25" customHeight="1" thickBot="1" x14ac:dyDescent="0.2">
      <c r="B120" s="40" t="s">
        <v>131</v>
      </c>
      <c r="C120" s="31" t="s">
        <v>23</v>
      </c>
      <c r="D120" s="32">
        <v>0</v>
      </c>
      <c r="E120" s="32">
        <v>0</v>
      </c>
      <c r="F120" s="32">
        <v>0</v>
      </c>
      <c r="G120" s="32">
        <v>0</v>
      </c>
      <c r="H120" s="32">
        <v>0</v>
      </c>
      <c r="I120" s="32">
        <v>0</v>
      </c>
      <c r="J120" s="32">
        <v>0</v>
      </c>
      <c r="K120" s="32">
        <v>0</v>
      </c>
      <c r="L120" s="32">
        <v>0</v>
      </c>
      <c r="M120" s="32">
        <v>0</v>
      </c>
      <c r="N120" s="32">
        <v>0</v>
      </c>
      <c r="O120" s="32">
        <v>0</v>
      </c>
      <c r="P120" s="32">
        <v>0</v>
      </c>
      <c r="Q120" s="20"/>
      <c r="R120" s="11"/>
      <c r="S120" s="11"/>
      <c r="T120" s="20"/>
      <c r="U120" s="21"/>
      <c r="V120" s="22"/>
      <c r="W120" s="22"/>
      <c r="X120" s="21"/>
      <c r="Y120" s="22"/>
      <c r="Z120" s="23"/>
      <c r="AA120" s="20"/>
      <c r="AB120" s="21"/>
      <c r="AC120" s="22"/>
      <c r="AD120" s="24"/>
      <c r="AE120" s="14"/>
      <c r="AF120" s="14"/>
      <c r="AG120" s="14"/>
      <c r="AH120" s="14"/>
      <c r="AI120" s="14"/>
      <c r="AJ120" s="14"/>
      <c r="AK120" s="14"/>
      <c r="AL120" s="15"/>
    </row>
    <row r="121" spans="2:38" s="16" customFormat="1" ht="17.25" customHeight="1" thickTop="1" thickBot="1" x14ac:dyDescent="0.25">
      <c r="B121" s="39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R121" s="19"/>
      <c r="S121" s="19"/>
    </row>
    <row r="122" spans="2:38" s="7" customFormat="1" ht="17.25" customHeight="1" thickTop="1" x14ac:dyDescent="0.15">
      <c r="B122" s="40"/>
      <c r="C122" s="27" t="s">
        <v>156</v>
      </c>
      <c r="D122" s="8" t="s">
        <v>1</v>
      </c>
      <c r="E122" s="8" t="s">
        <v>2</v>
      </c>
      <c r="F122" s="8" t="s">
        <v>3</v>
      </c>
      <c r="G122" s="8" t="s">
        <v>4</v>
      </c>
      <c r="H122" s="8" t="s">
        <v>5</v>
      </c>
      <c r="I122" s="8" t="s">
        <v>6</v>
      </c>
      <c r="J122" s="8" t="s">
        <v>7</v>
      </c>
      <c r="K122" s="8" t="s">
        <v>8</v>
      </c>
      <c r="L122" s="8" t="s">
        <v>9</v>
      </c>
      <c r="M122" s="8" t="s">
        <v>10</v>
      </c>
      <c r="N122" s="9" t="s">
        <v>11</v>
      </c>
      <c r="O122" s="9" t="s">
        <v>12</v>
      </c>
      <c r="P122" s="9" t="s">
        <v>13</v>
      </c>
      <c r="Q122" s="10"/>
      <c r="R122" s="11"/>
      <c r="S122" s="11"/>
      <c r="T122" s="10"/>
      <c r="U122" s="12"/>
      <c r="V122" s="12"/>
      <c r="W122" s="12"/>
      <c r="X122" s="12"/>
      <c r="Y122" s="12"/>
      <c r="Z122" s="12"/>
      <c r="AA122" s="10"/>
      <c r="AB122" s="12"/>
      <c r="AC122" s="12"/>
      <c r="AD122" s="13"/>
      <c r="AE122" s="14"/>
      <c r="AF122" s="14"/>
      <c r="AG122" s="14"/>
      <c r="AH122" s="14"/>
      <c r="AI122" s="14"/>
      <c r="AJ122" s="14"/>
      <c r="AK122" s="14"/>
      <c r="AL122" s="15"/>
    </row>
    <row r="123" spans="2:38" s="16" customFormat="1" ht="17.25" customHeight="1" x14ac:dyDescent="0.2">
      <c r="B123" s="39" t="s">
        <v>133</v>
      </c>
      <c r="C123" s="17" t="s">
        <v>14</v>
      </c>
      <c r="D123" s="18">
        <v>14190579.84797</v>
      </c>
      <c r="E123" s="18">
        <v>1200850.56118</v>
      </c>
      <c r="F123" s="18">
        <v>1092978.5766399999</v>
      </c>
      <c r="G123" s="18">
        <v>1102141.1921699999</v>
      </c>
      <c r="H123" s="18">
        <v>1287745.22957</v>
      </c>
      <c r="I123" s="18">
        <v>1222332.3312199998</v>
      </c>
      <c r="J123" s="18">
        <v>1108704.53584</v>
      </c>
      <c r="K123" s="18">
        <v>1249233.5329099998</v>
      </c>
      <c r="L123" s="18">
        <v>1143352.1857800002</v>
      </c>
      <c r="M123" s="18">
        <v>1198475.2865899999</v>
      </c>
      <c r="N123" s="18">
        <v>1303591.5468899996</v>
      </c>
      <c r="O123" s="18">
        <v>1200614.6845100001</v>
      </c>
      <c r="P123" s="18">
        <v>1080560.1846699999</v>
      </c>
      <c r="R123" s="19"/>
      <c r="S123" s="19"/>
    </row>
    <row r="124" spans="2:38" s="7" customFormat="1" ht="17.25" customHeight="1" x14ac:dyDescent="0.15">
      <c r="B124" s="40" t="s">
        <v>134</v>
      </c>
      <c r="C124" s="28">
        <v>0</v>
      </c>
      <c r="D124" s="29">
        <v>11695361.97775</v>
      </c>
      <c r="E124" s="29">
        <v>1003206.37222</v>
      </c>
      <c r="F124" s="29">
        <v>893780.39272999996</v>
      </c>
      <c r="G124" s="29">
        <v>926231.89237999998</v>
      </c>
      <c r="H124" s="29">
        <v>1065765.48214</v>
      </c>
      <c r="I124" s="29">
        <v>1006676.75795</v>
      </c>
      <c r="J124" s="29">
        <v>911353.71247999999</v>
      </c>
      <c r="K124" s="29">
        <v>1039437.53822</v>
      </c>
      <c r="L124" s="29">
        <v>944459.95623000001</v>
      </c>
      <c r="M124" s="29">
        <v>985048.89298</v>
      </c>
      <c r="N124" s="29">
        <v>1064549.40573</v>
      </c>
      <c r="O124" s="29">
        <v>970968.13567999995</v>
      </c>
      <c r="P124" s="29">
        <v>883883.43900999997</v>
      </c>
      <c r="Q124" s="20"/>
      <c r="R124" s="11"/>
      <c r="S124" s="11"/>
      <c r="T124" s="20"/>
      <c r="U124" s="21"/>
      <c r="V124" s="22"/>
      <c r="W124" s="22"/>
      <c r="X124" s="21"/>
      <c r="Y124" s="22"/>
      <c r="Z124" s="23"/>
      <c r="AA124" s="20"/>
      <c r="AB124" s="21"/>
      <c r="AC124" s="22"/>
      <c r="AD124" s="24"/>
      <c r="AE124" s="14"/>
      <c r="AF124" s="14"/>
      <c r="AG124" s="14"/>
      <c r="AH124" s="14"/>
      <c r="AI124" s="14"/>
      <c r="AJ124" s="14"/>
      <c r="AK124" s="14"/>
      <c r="AL124" s="15"/>
    </row>
    <row r="125" spans="2:38" s="7" customFormat="1" ht="17.25" customHeight="1" x14ac:dyDescent="0.15">
      <c r="B125" s="40" t="s">
        <v>135</v>
      </c>
      <c r="C125" s="30" t="s">
        <v>15</v>
      </c>
      <c r="D125" s="29">
        <v>986960.77607999998</v>
      </c>
      <c r="E125" s="29">
        <v>78644.13983</v>
      </c>
      <c r="F125" s="29">
        <v>91239.987899999993</v>
      </c>
      <c r="G125" s="29">
        <v>74996.608840000001</v>
      </c>
      <c r="H125" s="29">
        <v>103629.05302000001</v>
      </c>
      <c r="I125" s="29">
        <v>88400.256009999997</v>
      </c>
      <c r="J125" s="29">
        <v>89204.830029999997</v>
      </c>
      <c r="K125" s="29">
        <v>78910.009139999995</v>
      </c>
      <c r="L125" s="29">
        <v>67311.491989999995</v>
      </c>
      <c r="M125" s="29">
        <v>76923.205740000005</v>
      </c>
      <c r="N125" s="29">
        <v>84658.58296</v>
      </c>
      <c r="O125" s="29">
        <v>82225.223790000004</v>
      </c>
      <c r="P125" s="29">
        <v>70817.386830000003</v>
      </c>
      <c r="Q125" s="20"/>
      <c r="R125" s="19"/>
      <c r="S125" s="19"/>
      <c r="T125" s="20"/>
      <c r="U125" s="21"/>
      <c r="V125" s="22"/>
      <c r="W125" s="22"/>
      <c r="X125" s="21"/>
      <c r="Y125" s="22"/>
      <c r="Z125" s="23"/>
      <c r="AA125" s="20"/>
      <c r="AB125" s="21"/>
      <c r="AC125" s="22"/>
      <c r="AD125" s="24"/>
      <c r="AE125" s="14"/>
      <c r="AF125" s="14"/>
      <c r="AG125" s="14"/>
      <c r="AH125" s="14"/>
      <c r="AI125" s="14"/>
      <c r="AJ125" s="14"/>
      <c r="AK125" s="14"/>
      <c r="AL125" s="15"/>
    </row>
    <row r="126" spans="2:38" s="7" customFormat="1" ht="17.25" customHeight="1" x14ac:dyDescent="0.15">
      <c r="B126" s="40" t="s">
        <v>136</v>
      </c>
      <c r="C126" s="30" t="s">
        <v>16</v>
      </c>
      <c r="D126" s="29">
        <v>497809.65244999994</v>
      </c>
      <c r="E126" s="29">
        <v>44341.969879999997</v>
      </c>
      <c r="F126" s="29">
        <v>38436.24224</v>
      </c>
      <c r="G126" s="29">
        <v>34267.455620000001</v>
      </c>
      <c r="H126" s="29">
        <v>41893.469380000002</v>
      </c>
      <c r="I126" s="29">
        <v>44110.942759999998</v>
      </c>
      <c r="J126" s="29">
        <v>37488.62184</v>
      </c>
      <c r="K126" s="29">
        <v>43352.960180000002</v>
      </c>
      <c r="L126" s="29">
        <v>41654.187969999999</v>
      </c>
      <c r="M126" s="29">
        <v>47088.403279999999</v>
      </c>
      <c r="N126" s="29">
        <v>48256.710460000002</v>
      </c>
      <c r="O126" s="29">
        <v>41225.865870000001</v>
      </c>
      <c r="P126" s="29">
        <v>35692.822970000001</v>
      </c>
      <c r="Q126" s="20"/>
      <c r="R126" s="11"/>
      <c r="S126" s="11"/>
      <c r="T126" s="20"/>
      <c r="U126" s="21"/>
      <c r="V126" s="22"/>
      <c r="W126" s="22"/>
      <c r="X126" s="21"/>
      <c r="Y126" s="22"/>
      <c r="Z126" s="23"/>
      <c r="AA126" s="20"/>
      <c r="AB126" s="21"/>
      <c r="AC126" s="22"/>
      <c r="AD126" s="24"/>
      <c r="AE126" s="14"/>
      <c r="AF126" s="14"/>
      <c r="AG126" s="14"/>
      <c r="AH126" s="14"/>
      <c r="AI126" s="14"/>
      <c r="AJ126" s="14"/>
      <c r="AK126" s="14"/>
      <c r="AL126" s="15"/>
    </row>
    <row r="127" spans="2:38" s="7" customFormat="1" ht="17.25" customHeight="1" x14ac:dyDescent="0.15">
      <c r="B127" s="40" t="s">
        <v>137</v>
      </c>
      <c r="C127" s="30" t="s">
        <v>17</v>
      </c>
      <c r="D127" s="29">
        <v>998317.64671999996</v>
      </c>
      <c r="E127" s="29">
        <v>74076.810580000005</v>
      </c>
      <c r="F127" s="29">
        <v>68364.414650000006</v>
      </c>
      <c r="G127" s="29">
        <v>65201.144939999998</v>
      </c>
      <c r="H127" s="29">
        <v>75576.533280000003</v>
      </c>
      <c r="I127" s="29">
        <v>82150.452990000005</v>
      </c>
      <c r="J127" s="29">
        <v>69733.37831</v>
      </c>
      <c r="K127" s="29">
        <v>86598.861669999998</v>
      </c>
      <c r="L127" s="29">
        <v>89030.318490000005</v>
      </c>
      <c r="M127" s="29">
        <v>88591.226049999997</v>
      </c>
      <c r="N127" s="29">
        <v>105059.40173</v>
      </c>
      <c r="O127" s="29">
        <v>105220.85077999999</v>
      </c>
      <c r="P127" s="29">
        <v>88714.253249999994</v>
      </c>
      <c r="Q127" s="20"/>
      <c r="R127" s="19"/>
      <c r="S127" s="19"/>
      <c r="T127" s="20"/>
      <c r="U127" s="21"/>
      <c r="V127" s="22"/>
      <c r="W127" s="22"/>
      <c r="X127" s="21"/>
      <c r="Y127" s="22"/>
      <c r="Z127" s="23"/>
      <c r="AA127" s="20"/>
      <c r="AB127" s="21"/>
      <c r="AC127" s="22"/>
      <c r="AD127" s="24"/>
      <c r="AE127" s="14"/>
      <c r="AF127" s="14"/>
      <c r="AG127" s="14"/>
      <c r="AH127" s="14"/>
      <c r="AI127" s="14"/>
      <c r="AJ127" s="14"/>
      <c r="AK127" s="14"/>
      <c r="AL127" s="15"/>
    </row>
    <row r="128" spans="2:38" s="7" customFormat="1" ht="17.25" customHeight="1" x14ac:dyDescent="0.15">
      <c r="B128" s="40" t="s">
        <v>138</v>
      </c>
      <c r="C128" s="30" t="s">
        <v>18</v>
      </c>
      <c r="D128" s="29">
        <v>9499.0690300000006</v>
      </c>
      <c r="E128" s="29">
        <v>516.35929999999996</v>
      </c>
      <c r="F128" s="29">
        <v>1081.8298600000001</v>
      </c>
      <c r="G128" s="29">
        <v>1326.7599</v>
      </c>
      <c r="H128" s="29">
        <v>727.30713000000003</v>
      </c>
      <c r="I128" s="29">
        <v>749.79875000000004</v>
      </c>
      <c r="J128" s="29">
        <v>745.07749000000001</v>
      </c>
      <c r="K128" s="29">
        <v>786.27634999999998</v>
      </c>
      <c r="L128" s="29">
        <v>709.30245000000002</v>
      </c>
      <c r="M128" s="29">
        <v>528.44236999999998</v>
      </c>
      <c r="N128" s="29">
        <v>716.62559999999996</v>
      </c>
      <c r="O128" s="29">
        <v>630.09109000000001</v>
      </c>
      <c r="P128" s="29">
        <v>981.19874000000004</v>
      </c>
      <c r="Q128" s="20"/>
      <c r="R128" s="11"/>
      <c r="S128" s="11"/>
      <c r="T128" s="20"/>
      <c r="U128" s="21"/>
      <c r="V128" s="22"/>
      <c r="W128" s="22"/>
      <c r="X128" s="21"/>
      <c r="Y128" s="22"/>
      <c r="Z128" s="23"/>
      <c r="AA128" s="20"/>
      <c r="AB128" s="21"/>
      <c r="AC128" s="22"/>
      <c r="AD128" s="24"/>
      <c r="AE128" s="14"/>
      <c r="AF128" s="14"/>
      <c r="AG128" s="14"/>
      <c r="AH128" s="14"/>
      <c r="AI128" s="14"/>
      <c r="AJ128" s="14"/>
      <c r="AK128" s="14"/>
      <c r="AL128" s="15"/>
    </row>
    <row r="129" spans="2:38" s="7" customFormat="1" ht="17.25" customHeight="1" x14ac:dyDescent="0.15">
      <c r="B129" s="40" t="s">
        <v>139</v>
      </c>
      <c r="C129" s="30" t="s">
        <v>19</v>
      </c>
      <c r="D129" s="29">
        <v>148.35414</v>
      </c>
      <c r="E129" s="29">
        <v>0.53785000000000005</v>
      </c>
      <c r="F129" s="29">
        <v>1.4954799999999999</v>
      </c>
      <c r="G129" s="29">
        <v>8.1418499999999998</v>
      </c>
      <c r="H129" s="29">
        <v>2.4590000000000001E-2</v>
      </c>
      <c r="I129" s="29">
        <v>53.756480000000003</v>
      </c>
      <c r="J129" s="29">
        <v>24.994669999999999</v>
      </c>
      <c r="K129" s="29">
        <v>4.0000000000000003E-5</v>
      </c>
      <c r="L129" s="29">
        <v>9.7159700000000004</v>
      </c>
      <c r="M129" s="29">
        <v>13.24333</v>
      </c>
      <c r="N129" s="29">
        <v>6.3046300000000004</v>
      </c>
      <c r="O129" s="29">
        <v>4.7651300000000001</v>
      </c>
      <c r="P129" s="29">
        <v>25.374120000000001</v>
      </c>
      <c r="Q129" s="20"/>
      <c r="R129" s="19"/>
      <c r="S129" s="19"/>
      <c r="T129" s="20"/>
      <c r="U129" s="21"/>
      <c r="V129" s="22"/>
      <c r="W129" s="22"/>
      <c r="X129" s="21"/>
      <c r="Y129" s="22"/>
      <c r="Z129" s="23"/>
      <c r="AA129" s="20"/>
      <c r="AB129" s="21"/>
      <c r="AC129" s="22"/>
      <c r="AD129" s="24"/>
      <c r="AE129" s="14"/>
      <c r="AF129" s="14"/>
      <c r="AG129" s="14"/>
      <c r="AH129" s="14"/>
      <c r="AI129" s="14"/>
      <c r="AJ129" s="14"/>
      <c r="AK129" s="14"/>
      <c r="AL129" s="15"/>
    </row>
    <row r="130" spans="2:38" s="7" customFormat="1" ht="17.25" customHeight="1" x14ac:dyDescent="0.15">
      <c r="B130" s="40" t="s">
        <v>140</v>
      </c>
      <c r="C130" s="30" t="s">
        <v>20</v>
      </c>
      <c r="D130" s="29">
        <v>1305.3302800000001</v>
      </c>
      <c r="E130" s="29">
        <v>32.19209</v>
      </c>
      <c r="F130" s="29">
        <v>49.460889999999999</v>
      </c>
      <c r="G130" s="29">
        <v>39.943989999999999</v>
      </c>
      <c r="H130" s="29">
        <v>97.912940000000006</v>
      </c>
      <c r="I130" s="29">
        <v>97.780959999999993</v>
      </c>
      <c r="J130" s="29">
        <v>67.937709999999996</v>
      </c>
      <c r="K130" s="29">
        <v>96.259439999999998</v>
      </c>
      <c r="L130" s="29">
        <v>92.103909999999999</v>
      </c>
      <c r="M130" s="29">
        <v>135.03341</v>
      </c>
      <c r="N130" s="29">
        <v>195.69301999999999</v>
      </c>
      <c r="O130" s="29">
        <v>294.36234999999999</v>
      </c>
      <c r="P130" s="29">
        <v>106.64957</v>
      </c>
      <c r="Q130" s="20"/>
      <c r="R130" s="11"/>
      <c r="S130" s="11"/>
      <c r="T130" s="20"/>
      <c r="U130" s="21"/>
      <c r="V130" s="22"/>
      <c r="W130" s="22"/>
      <c r="X130" s="21"/>
      <c r="Y130" s="22"/>
      <c r="Z130" s="23"/>
      <c r="AA130" s="20"/>
      <c r="AB130" s="21"/>
      <c r="AC130" s="22"/>
      <c r="AD130" s="24"/>
      <c r="AE130" s="14"/>
      <c r="AF130" s="14"/>
      <c r="AG130" s="14"/>
      <c r="AH130" s="14"/>
      <c r="AI130" s="14"/>
      <c r="AJ130" s="14"/>
      <c r="AK130" s="14"/>
      <c r="AL130" s="15"/>
    </row>
    <row r="131" spans="2:38" s="7" customFormat="1" ht="17.25" customHeight="1" x14ac:dyDescent="0.15">
      <c r="B131" s="40" t="s">
        <v>141</v>
      </c>
      <c r="C131" s="30" t="s">
        <v>21</v>
      </c>
      <c r="D131" s="29">
        <v>0</v>
      </c>
      <c r="E131" s="29">
        <v>0</v>
      </c>
      <c r="F131" s="29">
        <v>0</v>
      </c>
      <c r="G131" s="29">
        <v>0</v>
      </c>
      <c r="H131" s="29">
        <v>0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0</v>
      </c>
      <c r="Q131" s="20"/>
      <c r="R131" s="19"/>
      <c r="S131" s="19"/>
      <c r="T131" s="20"/>
      <c r="U131" s="21"/>
      <c r="V131" s="22"/>
      <c r="W131" s="22"/>
      <c r="X131" s="21"/>
      <c r="Y131" s="22"/>
      <c r="Z131" s="23"/>
      <c r="AA131" s="20"/>
      <c r="AB131" s="21"/>
      <c r="AC131" s="22"/>
      <c r="AD131" s="24"/>
      <c r="AE131" s="14"/>
      <c r="AF131" s="14"/>
      <c r="AG131" s="14"/>
      <c r="AH131" s="14"/>
      <c r="AI131" s="14"/>
      <c r="AJ131" s="14"/>
      <c r="AK131" s="14"/>
      <c r="AL131" s="15"/>
    </row>
    <row r="132" spans="2:38" s="7" customFormat="1" ht="17.25" customHeight="1" x14ac:dyDescent="0.15">
      <c r="B132" s="40" t="s">
        <v>142</v>
      </c>
      <c r="C132" s="30" t="s">
        <v>22</v>
      </c>
      <c r="D132" s="29">
        <v>1177.04152</v>
      </c>
      <c r="E132" s="29">
        <v>32.179430000000004</v>
      </c>
      <c r="F132" s="29">
        <v>24.752890000000001</v>
      </c>
      <c r="G132" s="29">
        <v>69.244649999999993</v>
      </c>
      <c r="H132" s="29">
        <v>55.447090000000003</v>
      </c>
      <c r="I132" s="29">
        <v>92.585319999999996</v>
      </c>
      <c r="J132" s="29">
        <v>85.983310000000003</v>
      </c>
      <c r="K132" s="29">
        <v>51.627870000000001</v>
      </c>
      <c r="L132" s="29">
        <v>85.108770000000007</v>
      </c>
      <c r="M132" s="29">
        <v>146.83942999999999</v>
      </c>
      <c r="N132" s="29">
        <v>148.82275999999999</v>
      </c>
      <c r="O132" s="29">
        <v>45.38982</v>
      </c>
      <c r="P132" s="29">
        <v>339.06018</v>
      </c>
      <c r="Q132" s="20"/>
      <c r="R132" s="11"/>
      <c r="S132" s="11"/>
      <c r="T132" s="20"/>
      <c r="U132" s="21"/>
      <c r="V132" s="22"/>
      <c r="W132" s="22"/>
      <c r="X132" s="21"/>
      <c r="Y132" s="22"/>
      <c r="Z132" s="23"/>
      <c r="AA132" s="20"/>
      <c r="AB132" s="21"/>
      <c r="AC132" s="22"/>
      <c r="AD132" s="24"/>
      <c r="AE132" s="14"/>
      <c r="AF132" s="14"/>
      <c r="AG132" s="14"/>
      <c r="AH132" s="14"/>
      <c r="AI132" s="14"/>
      <c r="AJ132" s="14"/>
      <c r="AK132" s="14"/>
      <c r="AL132" s="15"/>
    </row>
    <row r="133" spans="2:38" s="7" customFormat="1" ht="17.25" customHeight="1" thickBot="1" x14ac:dyDescent="0.2">
      <c r="B133" s="40" t="s">
        <v>143</v>
      </c>
      <c r="C133" s="31" t="s">
        <v>23</v>
      </c>
      <c r="D133" s="32">
        <v>0</v>
      </c>
      <c r="E133" s="32">
        <v>0</v>
      </c>
      <c r="F133" s="32">
        <v>0</v>
      </c>
      <c r="G133" s="32">
        <v>0</v>
      </c>
      <c r="H133" s="32">
        <v>0</v>
      </c>
      <c r="I133" s="32">
        <v>0</v>
      </c>
      <c r="J133" s="32">
        <v>0</v>
      </c>
      <c r="K133" s="32">
        <v>0</v>
      </c>
      <c r="L133" s="32">
        <v>0</v>
      </c>
      <c r="M133" s="32">
        <v>0</v>
      </c>
      <c r="N133" s="32">
        <v>0</v>
      </c>
      <c r="O133" s="32">
        <v>0</v>
      </c>
      <c r="P133" s="32">
        <v>0</v>
      </c>
      <c r="Q133" s="20"/>
      <c r="R133" s="11"/>
      <c r="S133" s="11"/>
      <c r="T133" s="20"/>
      <c r="U133" s="21"/>
      <c r="V133" s="22"/>
      <c r="W133" s="22"/>
      <c r="X133" s="21"/>
      <c r="Y133" s="22"/>
      <c r="Z133" s="23"/>
      <c r="AA133" s="20"/>
      <c r="AB133" s="21"/>
      <c r="AC133" s="22"/>
      <c r="AD133" s="24"/>
      <c r="AE133" s="14"/>
      <c r="AF133" s="14"/>
      <c r="AG133" s="14"/>
      <c r="AH133" s="14"/>
      <c r="AI133" s="14"/>
      <c r="AJ133" s="14"/>
      <c r="AK133" s="14"/>
      <c r="AL133" s="15"/>
    </row>
    <row r="134" spans="2:38" s="16" customFormat="1" ht="17.25" customHeight="1" thickTop="1" thickBot="1" x14ac:dyDescent="0.25">
      <c r="B134" s="39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R134" s="19"/>
      <c r="S134" s="19"/>
    </row>
    <row r="135" spans="2:38" s="7" customFormat="1" ht="17.25" customHeight="1" thickTop="1" x14ac:dyDescent="0.15">
      <c r="B135" s="40"/>
      <c r="C135" s="27" t="s">
        <v>168</v>
      </c>
      <c r="D135" s="8" t="s">
        <v>1</v>
      </c>
      <c r="E135" s="8" t="s">
        <v>2</v>
      </c>
      <c r="F135" s="8" t="s">
        <v>3</v>
      </c>
      <c r="G135" s="8" t="s">
        <v>4</v>
      </c>
      <c r="H135" s="8" t="s">
        <v>5</v>
      </c>
      <c r="I135" s="8" t="s">
        <v>6</v>
      </c>
      <c r="J135" s="8" t="s">
        <v>7</v>
      </c>
      <c r="K135" s="8" t="s">
        <v>8</v>
      </c>
      <c r="L135" s="8" t="s">
        <v>9</v>
      </c>
      <c r="M135" s="8" t="s">
        <v>10</v>
      </c>
      <c r="N135" s="9" t="s">
        <v>11</v>
      </c>
      <c r="O135" s="9" t="s">
        <v>12</v>
      </c>
      <c r="P135" s="9" t="s">
        <v>13</v>
      </c>
      <c r="Q135" s="10"/>
      <c r="R135" s="11"/>
      <c r="S135" s="11"/>
      <c r="T135" s="10"/>
      <c r="U135" s="12"/>
      <c r="V135" s="12"/>
      <c r="W135" s="12"/>
      <c r="X135" s="12"/>
      <c r="Y135" s="12"/>
      <c r="Z135" s="12"/>
      <c r="AA135" s="10"/>
      <c r="AB135" s="12"/>
      <c r="AC135" s="12"/>
      <c r="AD135" s="13"/>
      <c r="AE135" s="14"/>
      <c r="AF135" s="14"/>
      <c r="AG135" s="14"/>
      <c r="AH135" s="14"/>
      <c r="AI135" s="14"/>
      <c r="AJ135" s="14"/>
      <c r="AK135" s="14"/>
      <c r="AL135" s="15"/>
    </row>
    <row r="136" spans="2:38" s="16" customFormat="1" ht="17.25" customHeight="1" x14ac:dyDescent="0.2">
      <c r="B136" s="39" t="s">
        <v>145</v>
      </c>
      <c r="C136" s="17" t="s">
        <v>14</v>
      </c>
      <c r="D136" s="18">
        <v>14946754.39017</v>
      </c>
      <c r="E136" s="18">
        <v>1284769.0136700002</v>
      </c>
      <c r="F136" s="18">
        <v>1059548.6159100002</v>
      </c>
      <c r="G136" s="18">
        <v>1193208.4327199997</v>
      </c>
      <c r="H136" s="18">
        <v>1251330.98443</v>
      </c>
      <c r="I136" s="18">
        <v>1341224.3765899998</v>
      </c>
      <c r="J136" s="18">
        <v>1153385.1823700001</v>
      </c>
      <c r="K136" s="18">
        <v>1381950.8488200002</v>
      </c>
      <c r="L136" s="18">
        <v>1208103.1680600001</v>
      </c>
      <c r="M136" s="18">
        <v>1274720.6598900002</v>
      </c>
      <c r="N136" s="18">
        <v>1288312.0169600002</v>
      </c>
      <c r="O136" s="18">
        <v>1287095.58635</v>
      </c>
      <c r="P136" s="18">
        <v>1223105.5044</v>
      </c>
      <c r="R136" s="19"/>
      <c r="S136" s="19"/>
    </row>
    <row r="137" spans="2:38" s="7" customFormat="1" ht="17.25" customHeight="1" x14ac:dyDescent="0.15">
      <c r="B137" s="40" t="s">
        <v>146</v>
      </c>
      <c r="C137" s="28">
        <v>0</v>
      </c>
      <c r="D137" s="29">
        <v>12265491.0266</v>
      </c>
      <c r="E137" s="29">
        <v>1069374.20004</v>
      </c>
      <c r="F137" s="29">
        <v>877353.09010999999</v>
      </c>
      <c r="G137" s="29">
        <v>1002711.47212</v>
      </c>
      <c r="H137" s="29">
        <v>1036525.43371</v>
      </c>
      <c r="I137" s="29">
        <v>1093793.8108999999</v>
      </c>
      <c r="J137" s="29">
        <v>948675.04370000004</v>
      </c>
      <c r="K137" s="29">
        <v>1139508.7023</v>
      </c>
      <c r="L137" s="29">
        <v>996876.72323999996</v>
      </c>
      <c r="M137" s="29">
        <v>1030556.99438</v>
      </c>
      <c r="N137" s="29">
        <v>1038390.62512</v>
      </c>
      <c r="O137" s="29">
        <v>1035886.89938</v>
      </c>
      <c r="P137" s="29">
        <v>995838.03159999999</v>
      </c>
      <c r="Q137" s="20"/>
      <c r="R137" s="11"/>
      <c r="S137" s="11"/>
      <c r="T137" s="20"/>
      <c r="U137" s="21"/>
      <c r="V137" s="22"/>
      <c r="W137" s="22"/>
      <c r="X137" s="21"/>
      <c r="Y137" s="22"/>
      <c r="Z137" s="23"/>
      <c r="AA137" s="20"/>
      <c r="AB137" s="21"/>
      <c r="AC137" s="22"/>
      <c r="AD137" s="24"/>
      <c r="AE137" s="14"/>
      <c r="AF137" s="14"/>
      <c r="AG137" s="14"/>
      <c r="AH137" s="14"/>
      <c r="AI137" s="14"/>
      <c r="AJ137" s="14"/>
      <c r="AK137" s="14"/>
      <c r="AL137" s="15"/>
    </row>
    <row r="138" spans="2:38" s="7" customFormat="1" ht="17.25" customHeight="1" x14ac:dyDescent="0.15">
      <c r="B138" s="40" t="s">
        <v>147</v>
      </c>
      <c r="C138" s="30" t="s">
        <v>15</v>
      </c>
      <c r="D138" s="29">
        <v>1056974.15662</v>
      </c>
      <c r="E138" s="29">
        <v>89291.715880000003</v>
      </c>
      <c r="F138" s="29">
        <v>68736.641029999999</v>
      </c>
      <c r="G138" s="29">
        <v>77287.384529999996</v>
      </c>
      <c r="H138" s="29">
        <v>96582.303159999996</v>
      </c>
      <c r="I138" s="29">
        <v>110316.50462000001</v>
      </c>
      <c r="J138" s="29">
        <v>85823.838050000006</v>
      </c>
      <c r="K138" s="29">
        <v>99760.181779999999</v>
      </c>
      <c r="L138" s="29">
        <v>76556.910180000006</v>
      </c>
      <c r="M138" s="29">
        <v>91663.328810000006</v>
      </c>
      <c r="N138" s="29">
        <v>95125.919120000006</v>
      </c>
      <c r="O138" s="29">
        <v>86536.996530000004</v>
      </c>
      <c r="P138" s="29">
        <v>79292.432929999995</v>
      </c>
      <c r="Q138" s="20"/>
      <c r="R138" s="19"/>
      <c r="S138" s="19"/>
      <c r="T138" s="20"/>
      <c r="U138" s="21"/>
      <c r="V138" s="22"/>
      <c r="W138" s="22"/>
      <c r="X138" s="21"/>
      <c r="Y138" s="22"/>
      <c r="Z138" s="23"/>
      <c r="AA138" s="20"/>
      <c r="AB138" s="21"/>
      <c r="AC138" s="22"/>
      <c r="AD138" s="24"/>
      <c r="AE138" s="14"/>
      <c r="AF138" s="14"/>
      <c r="AG138" s="14"/>
      <c r="AH138" s="14"/>
      <c r="AI138" s="14"/>
      <c r="AJ138" s="14"/>
      <c r="AK138" s="14"/>
      <c r="AL138" s="15"/>
    </row>
    <row r="139" spans="2:38" s="7" customFormat="1" ht="17.25" customHeight="1" x14ac:dyDescent="0.15">
      <c r="B139" s="40" t="s">
        <v>148</v>
      </c>
      <c r="C139" s="30" t="s">
        <v>16</v>
      </c>
      <c r="D139" s="29">
        <v>551289.74583999999</v>
      </c>
      <c r="E139" s="29">
        <v>43918.255160000001</v>
      </c>
      <c r="F139" s="29">
        <v>41201.984360000002</v>
      </c>
      <c r="G139" s="29">
        <v>41031.762309999998</v>
      </c>
      <c r="H139" s="29">
        <v>46477.437839999999</v>
      </c>
      <c r="I139" s="29">
        <v>48134.516100000001</v>
      </c>
      <c r="J139" s="29">
        <v>42804.900840000002</v>
      </c>
      <c r="K139" s="29">
        <v>48180.031750000002</v>
      </c>
      <c r="L139" s="29">
        <v>44871.818220000001</v>
      </c>
      <c r="M139" s="29">
        <v>48720.511030000001</v>
      </c>
      <c r="N139" s="29">
        <v>47457.359199999999</v>
      </c>
      <c r="O139" s="29">
        <v>52164.653740000002</v>
      </c>
      <c r="P139" s="29">
        <v>46326.515290000003</v>
      </c>
      <c r="Q139" s="20"/>
      <c r="R139" s="11"/>
      <c r="S139" s="11"/>
      <c r="T139" s="20"/>
      <c r="U139" s="21"/>
      <c r="V139" s="22"/>
      <c r="W139" s="22"/>
      <c r="X139" s="21"/>
      <c r="Y139" s="22"/>
      <c r="Z139" s="23"/>
      <c r="AA139" s="20"/>
      <c r="AB139" s="21"/>
      <c r="AC139" s="22"/>
      <c r="AD139" s="24"/>
      <c r="AE139" s="14"/>
      <c r="AF139" s="14"/>
      <c r="AG139" s="14"/>
      <c r="AH139" s="14"/>
      <c r="AI139" s="14"/>
      <c r="AJ139" s="14"/>
      <c r="AK139" s="14"/>
      <c r="AL139" s="15"/>
    </row>
    <row r="140" spans="2:38" s="7" customFormat="1" ht="17.25" customHeight="1" x14ac:dyDescent="0.15">
      <c r="B140" s="40" t="s">
        <v>149</v>
      </c>
      <c r="C140" s="30" t="s">
        <v>17</v>
      </c>
      <c r="D140" s="29">
        <v>1065474.6348599999</v>
      </c>
      <c r="E140" s="29">
        <v>81609.535910000006</v>
      </c>
      <c r="F140" s="29">
        <v>71558.286600000007</v>
      </c>
      <c r="G140" s="29">
        <v>71778.594989999998</v>
      </c>
      <c r="H140" s="29">
        <v>71305.234930000006</v>
      </c>
      <c r="I140" s="29">
        <v>88216.362770000007</v>
      </c>
      <c r="J140" s="29">
        <v>75680.343980000005</v>
      </c>
      <c r="K140" s="29">
        <v>93940.429680000001</v>
      </c>
      <c r="L140" s="29">
        <v>88772.181320000003</v>
      </c>
      <c r="M140" s="29">
        <v>103329.47332</v>
      </c>
      <c r="N140" s="29">
        <v>106823.62613999999</v>
      </c>
      <c r="O140" s="29">
        <v>111517.00483000001</v>
      </c>
      <c r="P140" s="29">
        <v>100943.56039</v>
      </c>
      <c r="Q140" s="20"/>
      <c r="R140" s="19"/>
      <c r="S140" s="19"/>
      <c r="T140" s="20"/>
      <c r="U140" s="21"/>
      <c r="V140" s="22"/>
      <c r="W140" s="22"/>
      <c r="X140" s="21"/>
      <c r="Y140" s="22"/>
      <c r="Z140" s="23"/>
      <c r="AA140" s="20"/>
      <c r="AB140" s="21"/>
      <c r="AC140" s="22"/>
      <c r="AD140" s="24"/>
      <c r="AE140" s="14"/>
      <c r="AF140" s="14"/>
      <c r="AG140" s="14"/>
      <c r="AH140" s="14"/>
      <c r="AI140" s="14"/>
      <c r="AJ140" s="14"/>
      <c r="AK140" s="14"/>
      <c r="AL140" s="15"/>
    </row>
    <row r="141" spans="2:38" s="7" customFormat="1" ht="17.25" customHeight="1" x14ac:dyDescent="0.15">
      <c r="B141" s="40" t="s">
        <v>150</v>
      </c>
      <c r="C141" s="30" t="s">
        <v>18</v>
      </c>
      <c r="D141" s="29">
        <v>5451.6243700000005</v>
      </c>
      <c r="E141" s="29">
        <v>518.59202000000005</v>
      </c>
      <c r="F141" s="29">
        <v>540.66877999999997</v>
      </c>
      <c r="G141" s="29">
        <v>296.18209999999999</v>
      </c>
      <c r="H141" s="29">
        <v>193.21182999999999</v>
      </c>
      <c r="I141" s="29">
        <v>535.15756999999996</v>
      </c>
      <c r="J141" s="29">
        <v>304.48442</v>
      </c>
      <c r="K141" s="29">
        <v>407.94150999999999</v>
      </c>
      <c r="L141" s="29">
        <v>817.62868000000003</v>
      </c>
      <c r="M141" s="29">
        <v>341.95091000000002</v>
      </c>
      <c r="N141" s="29">
        <v>407.22370999999998</v>
      </c>
      <c r="O141" s="29">
        <v>647.08546999999999</v>
      </c>
      <c r="P141" s="29">
        <v>441.49736999999999</v>
      </c>
      <c r="Q141" s="20"/>
      <c r="R141" s="11"/>
      <c r="S141" s="11"/>
      <c r="T141" s="20"/>
      <c r="U141" s="21"/>
      <c r="V141" s="22"/>
      <c r="W141" s="22"/>
      <c r="X141" s="21"/>
      <c r="Y141" s="22"/>
      <c r="Z141" s="23"/>
      <c r="AA141" s="20"/>
      <c r="AB141" s="21"/>
      <c r="AC141" s="22"/>
      <c r="AD141" s="24"/>
      <c r="AE141" s="14"/>
      <c r="AF141" s="14"/>
      <c r="AG141" s="14"/>
      <c r="AH141" s="14"/>
      <c r="AI141" s="14"/>
      <c r="AJ141" s="14"/>
      <c r="AK141" s="14"/>
      <c r="AL141" s="15"/>
    </row>
    <row r="142" spans="2:38" s="7" customFormat="1" ht="17.25" customHeight="1" x14ac:dyDescent="0.15">
      <c r="B142" s="40" t="s">
        <v>151</v>
      </c>
      <c r="C142" s="30" t="s">
        <v>19</v>
      </c>
      <c r="D142" s="29">
        <v>248.86133000000001</v>
      </c>
      <c r="E142" s="29">
        <v>5.8232900000000001</v>
      </c>
      <c r="F142" s="29">
        <v>22.078749999999999</v>
      </c>
      <c r="G142" s="29">
        <v>19.51633</v>
      </c>
      <c r="H142" s="29">
        <v>0</v>
      </c>
      <c r="I142" s="29">
        <v>23.42841</v>
      </c>
      <c r="J142" s="29">
        <v>0</v>
      </c>
      <c r="K142" s="29">
        <v>0</v>
      </c>
      <c r="L142" s="29">
        <v>8.3152299999999997</v>
      </c>
      <c r="M142" s="29">
        <v>13.08422</v>
      </c>
      <c r="N142" s="29">
        <v>3.9794999999999998</v>
      </c>
      <c r="O142" s="29">
        <v>1.72485</v>
      </c>
      <c r="P142" s="29">
        <v>150.91075000000001</v>
      </c>
      <c r="Q142" s="20"/>
      <c r="R142" s="19"/>
      <c r="S142" s="19"/>
      <c r="T142" s="20"/>
      <c r="U142" s="21"/>
      <c r="V142" s="22"/>
      <c r="W142" s="22"/>
      <c r="X142" s="21"/>
      <c r="Y142" s="22"/>
      <c r="Z142" s="23"/>
      <c r="AA142" s="20"/>
      <c r="AB142" s="21"/>
      <c r="AC142" s="22"/>
      <c r="AD142" s="24"/>
      <c r="AE142" s="14"/>
      <c r="AF142" s="14"/>
      <c r="AG142" s="14"/>
      <c r="AH142" s="14"/>
      <c r="AI142" s="14"/>
      <c r="AJ142" s="14"/>
      <c r="AK142" s="14"/>
      <c r="AL142" s="15"/>
    </row>
    <row r="143" spans="2:38" s="7" customFormat="1" ht="17.25" customHeight="1" x14ac:dyDescent="0.15">
      <c r="B143" s="40" t="s">
        <v>152</v>
      </c>
      <c r="C143" s="30" t="s">
        <v>20</v>
      </c>
      <c r="D143" s="29">
        <v>892.48159999999996</v>
      </c>
      <c r="E143" s="29">
        <v>44.622979999999998</v>
      </c>
      <c r="F143" s="29">
        <v>116.82433</v>
      </c>
      <c r="G143" s="29">
        <v>27.910609999999998</v>
      </c>
      <c r="H143" s="29">
        <v>49.058349999999997</v>
      </c>
      <c r="I143" s="29">
        <v>105.46149</v>
      </c>
      <c r="J143" s="29">
        <v>45.882620000000003</v>
      </c>
      <c r="K143" s="29">
        <v>60.430199999999999</v>
      </c>
      <c r="L143" s="29">
        <v>63.770609999999998</v>
      </c>
      <c r="M143" s="29">
        <v>37.968310000000002</v>
      </c>
      <c r="N143" s="29">
        <v>46.331409999999998</v>
      </c>
      <c r="O143" s="29">
        <v>206.36634000000001</v>
      </c>
      <c r="P143" s="29">
        <v>87.854349999999997</v>
      </c>
      <c r="Q143" s="20"/>
      <c r="R143" s="11"/>
      <c r="S143" s="11"/>
      <c r="T143" s="20"/>
      <c r="U143" s="21"/>
      <c r="V143" s="22"/>
      <c r="W143" s="22"/>
      <c r="X143" s="21"/>
      <c r="Y143" s="22"/>
      <c r="Z143" s="23"/>
      <c r="AA143" s="20"/>
      <c r="AB143" s="21"/>
      <c r="AC143" s="22"/>
      <c r="AD143" s="24"/>
      <c r="AE143" s="14"/>
      <c r="AF143" s="14"/>
      <c r="AG143" s="14"/>
      <c r="AH143" s="14"/>
      <c r="AI143" s="14"/>
      <c r="AJ143" s="14"/>
      <c r="AK143" s="14"/>
      <c r="AL143" s="15"/>
    </row>
    <row r="144" spans="2:38" s="7" customFormat="1" ht="17.25" customHeight="1" x14ac:dyDescent="0.15">
      <c r="B144" s="40" t="s">
        <v>153</v>
      </c>
      <c r="C144" s="30" t="s">
        <v>21</v>
      </c>
      <c r="D144" s="29">
        <v>171.26531</v>
      </c>
      <c r="E144" s="29">
        <v>0</v>
      </c>
      <c r="F144" s="29">
        <v>0</v>
      </c>
      <c r="G144" s="29">
        <v>0</v>
      </c>
      <c r="H144" s="29">
        <v>6.4485700000000001</v>
      </c>
      <c r="I144" s="29">
        <v>7.2372300000000003</v>
      </c>
      <c r="J144" s="29">
        <v>0</v>
      </c>
      <c r="K144" s="29">
        <v>0</v>
      </c>
      <c r="L144" s="29">
        <v>0</v>
      </c>
      <c r="M144" s="29">
        <v>7.9786400000000004</v>
      </c>
      <c r="N144" s="29">
        <v>49.023539999999997</v>
      </c>
      <c r="O144" s="29">
        <v>91.86251</v>
      </c>
      <c r="P144" s="29">
        <v>8.7148199999999996</v>
      </c>
      <c r="Q144" s="20"/>
      <c r="R144" s="19"/>
      <c r="S144" s="19"/>
      <c r="T144" s="20"/>
      <c r="U144" s="21"/>
      <c r="V144" s="22"/>
      <c r="W144" s="22"/>
      <c r="X144" s="21"/>
      <c r="Y144" s="22"/>
      <c r="Z144" s="23"/>
      <c r="AA144" s="20"/>
      <c r="AB144" s="21"/>
      <c r="AC144" s="22"/>
      <c r="AD144" s="24"/>
      <c r="AE144" s="14"/>
      <c r="AF144" s="14"/>
      <c r="AG144" s="14"/>
      <c r="AH144" s="14"/>
      <c r="AI144" s="14"/>
      <c r="AJ144" s="14"/>
      <c r="AK144" s="14"/>
      <c r="AL144" s="15"/>
    </row>
    <row r="145" spans="2:38" s="7" customFormat="1" ht="17.25" customHeight="1" x14ac:dyDescent="0.15">
      <c r="B145" s="40" t="s">
        <v>154</v>
      </c>
      <c r="C145" s="30" t="s">
        <v>22</v>
      </c>
      <c r="D145" s="29">
        <v>760.59364000000005</v>
      </c>
      <c r="E145" s="29">
        <v>6.2683900000000001</v>
      </c>
      <c r="F145" s="29">
        <v>19.04195</v>
      </c>
      <c r="G145" s="29">
        <v>55.609729999999999</v>
      </c>
      <c r="H145" s="29">
        <v>191.85604000000001</v>
      </c>
      <c r="I145" s="29">
        <v>91.897499999999994</v>
      </c>
      <c r="J145" s="29">
        <v>50.688760000000002</v>
      </c>
      <c r="K145" s="29">
        <v>93.131600000000006</v>
      </c>
      <c r="L145" s="29">
        <v>135.82058000000001</v>
      </c>
      <c r="M145" s="29">
        <v>49.370269999999998</v>
      </c>
      <c r="N145" s="29">
        <v>7.9292199999999999</v>
      </c>
      <c r="O145" s="29">
        <v>42.992699999999999</v>
      </c>
      <c r="P145" s="29">
        <v>15.9869</v>
      </c>
      <c r="Q145" s="20"/>
      <c r="R145" s="11"/>
      <c r="S145" s="11"/>
      <c r="T145" s="20"/>
      <c r="U145" s="21"/>
      <c r="V145" s="22"/>
      <c r="W145" s="22"/>
      <c r="X145" s="21"/>
      <c r="Y145" s="22"/>
      <c r="Z145" s="23"/>
      <c r="AA145" s="20"/>
      <c r="AB145" s="21"/>
      <c r="AC145" s="22"/>
      <c r="AD145" s="24"/>
      <c r="AE145" s="14"/>
      <c r="AF145" s="14"/>
      <c r="AG145" s="14"/>
      <c r="AH145" s="14"/>
      <c r="AI145" s="14"/>
      <c r="AJ145" s="14"/>
      <c r="AK145" s="14"/>
      <c r="AL145" s="15"/>
    </row>
    <row r="146" spans="2:38" s="7" customFormat="1" ht="17.25" customHeight="1" thickBot="1" x14ac:dyDescent="0.2">
      <c r="B146" s="40" t="s">
        <v>155</v>
      </c>
      <c r="C146" s="31" t="s">
        <v>23</v>
      </c>
      <c r="D146" s="32">
        <v>0</v>
      </c>
      <c r="E146" s="32">
        <v>0</v>
      </c>
      <c r="F146" s="32">
        <v>0</v>
      </c>
      <c r="G146" s="32">
        <v>0</v>
      </c>
      <c r="H146" s="32">
        <v>0</v>
      </c>
      <c r="I146" s="32">
        <v>0</v>
      </c>
      <c r="J146" s="32">
        <v>0</v>
      </c>
      <c r="K146" s="32">
        <v>0</v>
      </c>
      <c r="L146" s="32">
        <v>0</v>
      </c>
      <c r="M146" s="32">
        <v>0</v>
      </c>
      <c r="N146" s="32">
        <v>0</v>
      </c>
      <c r="O146" s="32">
        <v>0</v>
      </c>
      <c r="P146" s="32">
        <v>0</v>
      </c>
      <c r="Q146" s="20"/>
      <c r="R146" s="11"/>
      <c r="S146" s="11"/>
      <c r="T146" s="20"/>
      <c r="U146" s="21"/>
      <c r="V146" s="22"/>
      <c r="W146" s="22"/>
      <c r="X146" s="21"/>
      <c r="Y146" s="22"/>
      <c r="Z146" s="23"/>
      <c r="AA146" s="20"/>
      <c r="AB146" s="21"/>
      <c r="AC146" s="22"/>
      <c r="AD146" s="24"/>
      <c r="AE146" s="14"/>
      <c r="AF146" s="14"/>
      <c r="AG146" s="14"/>
      <c r="AH146" s="14"/>
      <c r="AI146" s="14"/>
      <c r="AJ146" s="14"/>
      <c r="AK146" s="14"/>
      <c r="AL146" s="15"/>
    </row>
    <row r="147" spans="2:38" s="16" customFormat="1" ht="17.25" customHeight="1" thickTop="1" thickBot="1" x14ac:dyDescent="0.25">
      <c r="B147" s="39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R147" s="19"/>
      <c r="S147" s="19"/>
    </row>
    <row r="148" spans="2:38" s="7" customFormat="1" ht="17.25" customHeight="1" thickTop="1" x14ac:dyDescent="0.15">
      <c r="B148" s="40"/>
      <c r="C148" s="27" t="s">
        <v>169</v>
      </c>
      <c r="D148" s="8" t="s">
        <v>1</v>
      </c>
      <c r="E148" s="8" t="s">
        <v>2</v>
      </c>
      <c r="F148" s="8" t="s">
        <v>3</v>
      </c>
      <c r="G148" s="8" t="s">
        <v>4</v>
      </c>
      <c r="H148" s="8" t="s">
        <v>5</v>
      </c>
      <c r="I148" s="8" t="s">
        <v>6</v>
      </c>
      <c r="J148" s="8" t="s">
        <v>7</v>
      </c>
      <c r="K148" s="8" t="s">
        <v>8</v>
      </c>
      <c r="L148" s="8" t="s">
        <v>9</v>
      </c>
      <c r="M148" s="8" t="s">
        <v>10</v>
      </c>
      <c r="N148" s="9" t="s">
        <v>11</v>
      </c>
      <c r="O148" s="9" t="s">
        <v>12</v>
      </c>
      <c r="P148" s="9" t="s">
        <v>13</v>
      </c>
      <c r="Q148" s="10"/>
      <c r="R148" s="11"/>
      <c r="S148" s="11"/>
      <c r="T148" s="10"/>
      <c r="U148" s="12"/>
      <c r="V148" s="12"/>
      <c r="W148" s="12"/>
      <c r="X148" s="12"/>
      <c r="Y148" s="12"/>
      <c r="Z148" s="12"/>
      <c r="AA148" s="10"/>
      <c r="AB148" s="12"/>
      <c r="AC148" s="12"/>
      <c r="AD148" s="13"/>
      <c r="AE148" s="14"/>
      <c r="AF148" s="14"/>
      <c r="AG148" s="14"/>
      <c r="AH148" s="14"/>
      <c r="AI148" s="14"/>
      <c r="AJ148" s="14"/>
      <c r="AK148" s="14"/>
      <c r="AL148" s="15"/>
    </row>
    <row r="149" spans="2:38" s="16" customFormat="1" ht="17.25" customHeight="1" x14ac:dyDescent="0.2">
      <c r="B149" s="39" t="s">
        <v>157</v>
      </c>
      <c r="C149" s="17" t="s">
        <v>14</v>
      </c>
      <c r="D149" s="18">
        <v>14552070.188446701</v>
      </c>
      <c r="E149" s="18">
        <v>1121747.1440181599</v>
      </c>
      <c r="F149" s="18">
        <v>1092519.34777643</v>
      </c>
      <c r="G149" s="18">
        <v>1273436.3749567899</v>
      </c>
      <c r="H149" s="18">
        <v>1170667.3328164599</v>
      </c>
      <c r="I149" s="18">
        <v>1238002.5836634301</v>
      </c>
      <c r="J149" s="18">
        <v>1182625.3698314701</v>
      </c>
      <c r="K149" s="18">
        <v>1365157.3442596099</v>
      </c>
      <c r="L149" s="18">
        <v>1187171.3663973401</v>
      </c>
      <c r="M149" s="18">
        <v>1231399.3952005201</v>
      </c>
      <c r="N149" s="18">
        <v>1269189.16337102</v>
      </c>
      <c r="O149" s="18">
        <v>1243684.1919642901</v>
      </c>
      <c r="P149" s="18">
        <v>1176470.5741912201</v>
      </c>
      <c r="R149" s="19"/>
      <c r="S149" s="19"/>
    </row>
    <row r="150" spans="2:38" s="7" customFormat="1" ht="17.25" customHeight="1" x14ac:dyDescent="0.15">
      <c r="B150" s="40" t="s">
        <v>158</v>
      </c>
      <c r="C150" s="28">
        <v>0</v>
      </c>
      <c r="D150" s="29">
        <v>11940507.5614655</v>
      </c>
      <c r="E150" s="29">
        <v>930400.02745746996</v>
      </c>
      <c r="F150" s="29">
        <v>900655.02180133003</v>
      </c>
      <c r="G150" s="29">
        <v>1059601.8924527401</v>
      </c>
      <c r="H150" s="29">
        <v>988670.43778245</v>
      </c>
      <c r="I150" s="29">
        <v>1029332.2037164</v>
      </c>
      <c r="J150" s="29">
        <v>973207.01334423001</v>
      </c>
      <c r="K150" s="29">
        <v>1136457.1652252499</v>
      </c>
      <c r="L150" s="29">
        <v>953829.45764738997</v>
      </c>
      <c r="M150" s="29">
        <v>989752.43934187002</v>
      </c>
      <c r="N150" s="29">
        <v>1025051.4300884</v>
      </c>
      <c r="O150" s="29">
        <v>997472.36395236</v>
      </c>
      <c r="P150" s="29">
        <v>956078.10865556996</v>
      </c>
      <c r="Q150" s="20"/>
      <c r="R150" s="11"/>
      <c r="S150" s="11"/>
      <c r="T150" s="20"/>
      <c r="U150" s="21"/>
      <c r="V150" s="22"/>
      <c r="W150" s="22"/>
      <c r="X150" s="21"/>
      <c r="Y150" s="22"/>
      <c r="Z150" s="23"/>
      <c r="AA150" s="20"/>
      <c r="AB150" s="21"/>
      <c r="AC150" s="22"/>
      <c r="AD150" s="24"/>
      <c r="AE150" s="14"/>
      <c r="AF150" s="14"/>
      <c r="AG150" s="14"/>
      <c r="AH150" s="14"/>
      <c r="AI150" s="14"/>
      <c r="AJ150" s="14"/>
      <c r="AK150" s="14"/>
      <c r="AL150" s="15"/>
    </row>
    <row r="151" spans="2:38" s="7" customFormat="1" ht="17.25" customHeight="1" x14ac:dyDescent="0.15">
      <c r="B151" s="40" t="s">
        <v>159</v>
      </c>
      <c r="C151" s="30" t="s">
        <v>15</v>
      </c>
      <c r="D151" s="29">
        <v>845535.87017371005</v>
      </c>
      <c r="E151" s="29">
        <v>70176.772140529996</v>
      </c>
      <c r="F151" s="29">
        <v>73517.981156769994</v>
      </c>
      <c r="G151" s="29">
        <v>74634.181291390007</v>
      </c>
      <c r="H151" s="29">
        <v>63342.213926609998</v>
      </c>
      <c r="I151" s="29">
        <v>81485.773785169993</v>
      </c>
      <c r="J151" s="29">
        <v>75841.220534780005</v>
      </c>
      <c r="K151" s="29">
        <v>67880.449062610001</v>
      </c>
      <c r="L151" s="29">
        <v>73246.703865179996</v>
      </c>
      <c r="M151" s="29">
        <v>77198.336532519999</v>
      </c>
      <c r="N151" s="29">
        <v>66346.913994749993</v>
      </c>
      <c r="O151" s="29">
        <v>66695.858483229997</v>
      </c>
      <c r="P151" s="29">
        <v>55169.465400169996</v>
      </c>
      <c r="Q151" s="20"/>
      <c r="R151" s="19"/>
      <c r="S151" s="19"/>
      <c r="T151" s="20"/>
      <c r="U151" s="21"/>
      <c r="V151" s="22"/>
      <c r="W151" s="22"/>
      <c r="X151" s="21"/>
      <c r="Y151" s="22"/>
      <c r="Z151" s="23"/>
      <c r="AA151" s="20"/>
      <c r="AB151" s="21"/>
      <c r="AC151" s="22"/>
      <c r="AD151" s="24"/>
      <c r="AE151" s="14"/>
      <c r="AF151" s="14"/>
      <c r="AG151" s="14"/>
      <c r="AH151" s="14"/>
      <c r="AI151" s="14"/>
      <c r="AJ151" s="14"/>
      <c r="AK151" s="14"/>
      <c r="AL151" s="15"/>
    </row>
    <row r="152" spans="2:38" s="7" customFormat="1" ht="17.25" customHeight="1" x14ac:dyDescent="0.15">
      <c r="B152" s="40" t="s">
        <v>160</v>
      </c>
      <c r="C152" s="30" t="s">
        <v>16</v>
      </c>
      <c r="D152" s="29">
        <v>569612.82280734996</v>
      </c>
      <c r="E152" s="29">
        <v>44694.706142169998</v>
      </c>
      <c r="F152" s="29">
        <v>40521.902611160003</v>
      </c>
      <c r="G152" s="29">
        <v>47038.61660637</v>
      </c>
      <c r="H152" s="29">
        <v>40715.599881800001</v>
      </c>
      <c r="I152" s="29">
        <v>43536.912845489998</v>
      </c>
      <c r="J152" s="29">
        <v>49943.994558910003</v>
      </c>
      <c r="K152" s="29">
        <v>51336.812002660001</v>
      </c>
      <c r="L152" s="29">
        <v>52001.299517779997</v>
      </c>
      <c r="M152" s="29">
        <v>52685.977747429999</v>
      </c>
      <c r="N152" s="29">
        <v>52033.389773620002</v>
      </c>
      <c r="O152" s="29">
        <v>46034.935194990001</v>
      </c>
      <c r="P152" s="29">
        <v>49068.675924969997</v>
      </c>
      <c r="Q152" s="20"/>
      <c r="R152" s="11"/>
      <c r="S152" s="11"/>
      <c r="T152" s="20"/>
      <c r="U152" s="21"/>
      <c r="V152" s="22"/>
      <c r="W152" s="22"/>
      <c r="X152" s="21"/>
      <c r="Y152" s="22"/>
      <c r="Z152" s="23"/>
      <c r="AA152" s="20"/>
      <c r="AB152" s="21"/>
      <c r="AC152" s="22"/>
      <c r="AD152" s="24"/>
      <c r="AE152" s="14"/>
      <c r="AF152" s="14"/>
      <c r="AG152" s="14"/>
      <c r="AH152" s="14"/>
      <c r="AI152" s="14"/>
      <c r="AJ152" s="14"/>
      <c r="AK152" s="14"/>
      <c r="AL152" s="15"/>
    </row>
    <row r="153" spans="2:38" s="7" customFormat="1" ht="17.25" customHeight="1" x14ac:dyDescent="0.15">
      <c r="B153" s="40" t="s">
        <v>161</v>
      </c>
      <c r="C153" s="30" t="s">
        <v>17</v>
      </c>
      <c r="D153" s="29">
        <v>1189469.1904438699</v>
      </c>
      <c r="E153" s="29">
        <v>76271.029654690006</v>
      </c>
      <c r="F153" s="29">
        <v>77498.896391179995</v>
      </c>
      <c r="G153" s="29">
        <v>91835.154430280003</v>
      </c>
      <c r="H153" s="29">
        <v>77350.633333759994</v>
      </c>
      <c r="I153" s="29">
        <v>83145.82959845</v>
      </c>
      <c r="J153" s="29">
        <v>83180.021350840005</v>
      </c>
      <c r="K153" s="29">
        <v>108397.04058381</v>
      </c>
      <c r="L153" s="29">
        <v>107616.09038992001</v>
      </c>
      <c r="M153" s="29">
        <v>110894.16235833</v>
      </c>
      <c r="N153" s="29">
        <v>125089.12778304001</v>
      </c>
      <c r="O153" s="29">
        <v>132658.61043053001</v>
      </c>
      <c r="P153" s="29">
        <v>115532.59413904</v>
      </c>
      <c r="Q153" s="20"/>
      <c r="R153" s="19"/>
      <c r="S153" s="19"/>
      <c r="T153" s="20"/>
      <c r="U153" s="21"/>
      <c r="V153" s="22"/>
      <c r="W153" s="22"/>
      <c r="X153" s="21"/>
      <c r="Y153" s="22"/>
      <c r="Z153" s="23"/>
      <c r="AA153" s="20"/>
      <c r="AB153" s="21"/>
      <c r="AC153" s="22"/>
      <c r="AD153" s="24"/>
      <c r="AE153" s="14"/>
      <c r="AF153" s="14"/>
      <c r="AG153" s="14"/>
      <c r="AH153" s="14"/>
      <c r="AI153" s="14"/>
      <c r="AJ153" s="14"/>
      <c r="AK153" s="14"/>
      <c r="AL153" s="15"/>
    </row>
    <row r="154" spans="2:38" s="7" customFormat="1" ht="17.25" customHeight="1" x14ac:dyDescent="0.15">
      <c r="B154" s="40" t="s">
        <v>162</v>
      </c>
      <c r="C154" s="30" t="s">
        <v>18</v>
      </c>
      <c r="D154" s="29">
        <v>5498.3521759599998</v>
      </c>
      <c r="E154" s="29">
        <v>166.84314381999999</v>
      </c>
      <c r="F154" s="29">
        <v>240.01805991000001</v>
      </c>
      <c r="G154" s="29">
        <v>247.07298062000001</v>
      </c>
      <c r="H154" s="29">
        <v>501.72601046</v>
      </c>
      <c r="I154" s="29">
        <v>235.64010730999999</v>
      </c>
      <c r="J154" s="29">
        <v>349.42342566999997</v>
      </c>
      <c r="K154" s="29">
        <v>1034.2012758400001</v>
      </c>
      <c r="L154" s="29">
        <v>337.25677913999999</v>
      </c>
      <c r="M154" s="29">
        <v>718.98716173000003</v>
      </c>
      <c r="N154" s="29">
        <v>500.77342284000002</v>
      </c>
      <c r="O154" s="29">
        <v>634.88673644000005</v>
      </c>
      <c r="P154" s="29">
        <v>531.52307217999999</v>
      </c>
      <c r="Q154" s="20"/>
      <c r="R154" s="11"/>
      <c r="S154" s="11"/>
      <c r="T154" s="20"/>
      <c r="U154" s="21"/>
      <c r="V154" s="22"/>
      <c r="W154" s="22"/>
      <c r="X154" s="21"/>
      <c r="Y154" s="22"/>
      <c r="Z154" s="23"/>
      <c r="AA154" s="20"/>
      <c r="AB154" s="21"/>
      <c r="AC154" s="22"/>
      <c r="AD154" s="24"/>
      <c r="AE154" s="14"/>
      <c r="AF154" s="14"/>
      <c r="AG154" s="14"/>
      <c r="AH154" s="14"/>
      <c r="AI154" s="14"/>
      <c r="AJ154" s="14"/>
      <c r="AK154" s="14"/>
      <c r="AL154" s="15"/>
    </row>
    <row r="155" spans="2:38" s="7" customFormat="1" ht="17.25" customHeight="1" x14ac:dyDescent="0.15">
      <c r="B155" s="40" t="s">
        <v>163</v>
      </c>
      <c r="C155" s="30" t="s">
        <v>19</v>
      </c>
      <c r="D155" s="29">
        <v>212.27149836999999</v>
      </c>
      <c r="E155" s="29">
        <v>0</v>
      </c>
      <c r="F155" s="29">
        <v>22.590639729999999</v>
      </c>
      <c r="G155" s="29">
        <v>0</v>
      </c>
      <c r="H155" s="29">
        <v>3.2847455299999999</v>
      </c>
      <c r="I155" s="29">
        <v>20.257305290000001</v>
      </c>
      <c r="J155" s="29">
        <v>12.44254769</v>
      </c>
      <c r="K155" s="29">
        <v>0.63416687000000005</v>
      </c>
      <c r="L155" s="29">
        <v>75.003928579999993</v>
      </c>
      <c r="M155" s="29">
        <v>0.12879641999999999</v>
      </c>
      <c r="N155" s="29">
        <v>11.088075979999999</v>
      </c>
      <c r="O155" s="29">
        <v>29.644715359999999</v>
      </c>
      <c r="P155" s="29">
        <v>37.196576919999998</v>
      </c>
      <c r="Q155" s="20"/>
      <c r="R155" s="19"/>
      <c r="S155" s="19"/>
      <c r="T155" s="20"/>
      <c r="U155" s="21"/>
      <c r="V155" s="22"/>
      <c r="W155" s="22"/>
      <c r="X155" s="21"/>
      <c r="Y155" s="22"/>
      <c r="Z155" s="23"/>
      <c r="AA155" s="20"/>
      <c r="AB155" s="21"/>
      <c r="AC155" s="22"/>
      <c r="AD155" s="24"/>
      <c r="AE155" s="14"/>
      <c r="AF155" s="14"/>
      <c r="AG155" s="14"/>
      <c r="AH155" s="14"/>
      <c r="AI155" s="14"/>
      <c r="AJ155" s="14"/>
      <c r="AK155" s="14"/>
      <c r="AL155" s="15"/>
    </row>
    <row r="156" spans="2:38" s="7" customFormat="1" ht="17.25" customHeight="1" x14ac:dyDescent="0.15">
      <c r="B156" s="40" t="s">
        <v>164</v>
      </c>
      <c r="C156" s="30" t="s">
        <v>20</v>
      </c>
      <c r="D156" s="29">
        <v>620.92479682999999</v>
      </c>
      <c r="E156" s="29">
        <v>19.008475870000002</v>
      </c>
      <c r="F156" s="29">
        <v>35.063158739999999</v>
      </c>
      <c r="G156" s="29">
        <v>47.396947830000002</v>
      </c>
      <c r="H156" s="29">
        <v>14.25112987</v>
      </c>
      <c r="I156" s="29">
        <v>146.66715877999999</v>
      </c>
      <c r="J156" s="29">
        <v>51.142005920000003</v>
      </c>
      <c r="K156" s="29">
        <v>16.719325999999999</v>
      </c>
      <c r="L156" s="29">
        <v>45.599914249999998</v>
      </c>
      <c r="M156" s="29">
        <v>48.357009040000001</v>
      </c>
      <c r="N156" s="29">
        <v>112.76373964</v>
      </c>
      <c r="O156" s="29">
        <v>45.914492060000001</v>
      </c>
      <c r="P156" s="29">
        <v>38.041438829999997</v>
      </c>
      <c r="Q156" s="20"/>
      <c r="R156" s="11"/>
      <c r="S156" s="11"/>
      <c r="T156" s="20"/>
      <c r="U156" s="21"/>
      <c r="V156" s="22"/>
      <c r="W156" s="22"/>
      <c r="X156" s="21"/>
      <c r="Y156" s="22"/>
      <c r="Z156" s="23"/>
      <c r="AA156" s="20"/>
      <c r="AB156" s="21"/>
      <c r="AC156" s="22"/>
      <c r="AD156" s="24"/>
      <c r="AE156" s="14"/>
      <c r="AF156" s="14"/>
      <c r="AG156" s="14"/>
      <c r="AH156" s="14"/>
      <c r="AI156" s="14"/>
      <c r="AJ156" s="14"/>
      <c r="AK156" s="14"/>
      <c r="AL156" s="15"/>
    </row>
    <row r="157" spans="2:38" s="7" customFormat="1" ht="17.25" customHeight="1" x14ac:dyDescent="0.15">
      <c r="B157" s="40" t="s">
        <v>165</v>
      </c>
      <c r="C157" s="30" t="s">
        <v>21</v>
      </c>
      <c r="D157" s="29">
        <v>374.65603996999999</v>
      </c>
      <c r="E157" s="29">
        <v>0</v>
      </c>
      <c r="F157" s="29">
        <v>19.736187959999999</v>
      </c>
      <c r="G157" s="29">
        <v>4.3662156300000001</v>
      </c>
      <c r="H157" s="29">
        <v>62.770602519999997</v>
      </c>
      <c r="I157" s="29">
        <v>80.421442679999998</v>
      </c>
      <c r="J157" s="29">
        <v>20.021074649999999</v>
      </c>
      <c r="K157" s="29">
        <v>21.433924999999999</v>
      </c>
      <c r="L157" s="29">
        <v>0</v>
      </c>
      <c r="M157" s="29">
        <v>80.707657789999999</v>
      </c>
      <c r="N157" s="29">
        <v>15.374400720000001</v>
      </c>
      <c r="O157" s="29">
        <v>63.427409869999998</v>
      </c>
      <c r="P157" s="29">
        <v>6.3971231499999996</v>
      </c>
      <c r="Q157" s="20"/>
      <c r="R157" s="19"/>
      <c r="S157" s="19"/>
      <c r="T157" s="20"/>
      <c r="U157" s="21"/>
      <c r="V157" s="22"/>
      <c r="W157" s="22"/>
      <c r="X157" s="21"/>
      <c r="Y157" s="22"/>
      <c r="Z157" s="23"/>
      <c r="AA157" s="20"/>
      <c r="AB157" s="21"/>
      <c r="AC157" s="22"/>
      <c r="AD157" s="24"/>
      <c r="AE157" s="14"/>
      <c r="AF157" s="14"/>
      <c r="AG157" s="14"/>
      <c r="AH157" s="14"/>
      <c r="AI157" s="14"/>
      <c r="AJ157" s="14"/>
      <c r="AK157" s="14"/>
      <c r="AL157" s="15"/>
    </row>
    <row r="158" spans="2:38" s="7" customFormat="1" ht="17.25" customHeight="1" x14ac:dyDescent="0.15">
      <c r="B158" s="40" t="s">
        <v>166</v>
      </c>
      <c r="C158" s="30" t="s">
        <v>22</v>
      </c>
      <c r="D158" s="29">
        <v>238.53904521999999</v>
      </c>
      <c r="E158" s="29">
        <v>18.757003610000002</v>
      </c>
      <c r="F158" s="29">
        <v>8.1377696499999992</v>
      </c>
      <c r="G158" s="29">
        <v>27.694031930000001</v>
      </c>
      <c r="H158" s="29">
        <v>6.4154034600000003</v>
      </c>
      <c r="I158" s="29">
        <v>18.87770386</v>
      </c>
      <c r="J158" s="29">
        <v>20.09098878</v>
      </c>
      <c r="K158" s="29">
        <v>12.888691570000001</v>
      </c>
      <c r="L158" s="29">
        <v>19.954355100000001</v>
      </c>
      <c r="M158" s="29">
        <v>20.298595389999999</v>
      </c>
      <c r="N158" s="29">
        <v>28.302092030000001</v>
      </c>
      <c r="O158" s="29">
        <v>48.550549449999998</v>
      </c>
      <c r="P158" s="29">
        <v>8.5718603899999994</v>
      </c>
      <c r="Q158" s="20"/>
      <c r="R158" s="11"/>
      <c r="S158" s="11"/>
      <c r="T158" s="20"/>
      <c r="U158" s="21"/>
      <c r="V158" s="22"/>
      <c r="W158" s="22"/>
      <c r="X158" s="21"/>
      <c r="Y158" s="22"/>
      <c r="Z158" s="23"/>
      <c r="AA158" s="20"/>
      <c r="AB158" s="21"/>
      <c r="AC158" s="22"/>
      <c r="AD158" s="24"/>
      <c r="AE158" s="14"/>
      <c r="AF158" s="14"/>
      <c r="AG158" s="14"/>
      <c r="AH158" s="14"/>
      <c r="AI158" s="14"/>
      <c r="AJ158" s="14"/>
      <c r="AK158" s="14"/>
      <c r="AL158" s="15"/>
    </row>
    <row r="159" spans="2:38" s="7" customFormat="1" ht="17.25" customHeight="1" thickBot="1" x14ac:dyDescent="0.2">
      <c r="B159" s="40" t="s">
        <v>167</v>
      </c>
      <c r="C159" s="31" t="s">
        <v>23</v>
      </c>
      <c r="D159" s="32">
        <v>0</v>
      </c>
      <c r="E159" s="32">
        <v>0</v>
      </c>
      <c r="F159" s="32">
        <v>0</v>
      </c>
      <c r="G159" s="32">
        <v>0</v>
      </c>
      <c r="H159" s="32">
        <v>0</v>
      </c>
      <c r="I159" s="32">
        <v>0</v>
      </c>
      <c r="J159" s="32">
        <v>0</v>
      </c>
      <c r="K159" s="32">
        <v>0</v>
      </c>
      <c r="L159" s="32">
        <v>0</v>
      </c>
      <c r="M159" s="32">
        <v>0</v>
      </c>
      <c r="N159" s="32">
        <v>0</v>
      </c>
      <c r="O159" s="32">
        <v>0</v>
      </c>
      <c r="P159" s="32">
        <v>0</v>
      </c>
      <c r="Q159" s="20"/>
      <c r="R159" s="11"/>
      <c r="S159" s="11"/>
      <c r="T159" s="20"/>
      <c r="U159" s="21"/>
      <c r="V159" s="22"/>
      <c r="W159" s="22"/>
      <c r="X159" s="21"/>
      <c r="Y159" s="22"/>
      <c r="Z159" s="23"/>
      <c r="AA159" s="20"/>
      <c r="AB159" s="21"/>
      <c r="AC159" s="22"/>
      <c r="AD159" s="24"/>
      <c r="AE159" s="14"/>
      <c r="AF159" s="14"/>
      <c r="AG159" s="14"/>
      <c r="AH159" s="14"/>
      <c r="AI159" s="14"/>
      <c r="AJ159" s="14"/>
      <c r="AK159" s="14"/>
      <c r="AL159" s="15"/>
    </row>
    <row r="160" spans="2:38" s="16" customFormat="1" ht="17.25" customHeight="1" thickTop="1" thickBot="1" x14ac:dyDescent="0.25">
      <c r="B160" s="39"/>
      <c r="R160" s="19"/>
      <c r="S160" s="19"/>
    </row>
    <row r="161" spans="2:19" s="16" customFormat="1" ht="17.25" customHeight="1" thickTop="1" x14ac:dyDescent="0.2">
      <c r="B161" s="39"/>
      <c r="C161" s="27" t="s">
        <v>173</v>
      </c>
      <c r="D161" s="8" t="s">
        <v>1</v>
      </c>
      <c r="E161" s="8" t="s">
        <v>2</v>
      </c>
      <c r="F161" s="8" t="s">
        <v>3</v>
      </c>
      <c r="G161" s="8" t="s">
        <v>4</v>
      </c>
      <c r="H161" s="8" t="s">
        <v>5</v>
      </c>
      <c r="I161" s="8" t="s">
        <v>6</v>
      </c>
      <c r="J161" s="8" t="s">
        <v>7</v>
      </c>
      <c r="K161" s="8" t="s">
        <v>8</v>
      </c>
      <c r="L161" s="8" t="s">
        <v>9</v>
      </c>
      <c r="M161" s="8" t="s">
        <v>10</v>
      </c>
      <c r="N161" s="9" t="s">
        <v>11</v>
      </c>
      <c r="O161" s="9" t="s">
        <v>12</v>
      </c>
      <c r="P161" s="9" t="s">
        <v>13</v>
      </c>
      <c r="R161" s="19"/>
      <c r="S161" s="19"/>
    </row>
    <row r="162" spans="2:19" s="26" customFormat="1" ht="17.25" customHeight="1" x14ac:dyDescent="0.15">
      <c r="B162" s="43" t="s">
        <v>214</v>
      </c>
      <c r="C162" s="17" t="s">
        <v>14</v>
      </c>
      <c r="D162" s="44">
        <f>+SUM(E162:P162)</f>
        <v>14347233.616361652</v>
      </c>
      <c r="E162" s="18">
        <f>+SUM(E163:E172)</f>
        <v>1057289.6124957001</v>
      </c>
      <c r="F162" s="18">
        <f t="shared" ref="F162:P162" si="0">+SUM(F163:F172)</f>
        <v>1063328.2389468201</v>
      </c>
      <c r="G162" s="18">
        <f t="shared" si="0"/>
        <v>1137004.8312876399</v>
      </c>
      <c r="H162" s="18">
        <f t="shared" si="0"/>
        <v>1215851.4417749001</v>
      </c>
      <c r="I162" s="18">
        <f t="shared" si="0"/>
        <v>1204720.6314262</v>
      </c>
      <c r="J162" s="18">
        <f t="shared" si="0"/>
        <v>1219522.1828010401</v>
      </c>
      <c r="K162" s="18">
        <f t="shared" si="0"/>
        <v>1124337.9356166699</v>
      </c>
      <c r="L162" s="18">
        <f t="shared" si="0"/>
        <v>1288034.04669201</v>
      </c>
      <c r="M162" s="18">
        <f t="shared" si="0"/>
        <v>1235771.8849096997</v>
      </c>
      <c r="N162" s="18">
        <f t="shared" si="0"/>
        <v>1204216.6310650902</v>
      </c>
      <c r="O162" s="18">
        <f t="shared" si="0"/>
        <v>1340115.01269301</v>
      </c>
      <c r="P162" s="18">
        <f t="shared" si="0"/>
        <v>1257041.1666528699</v>
      </c>
      <c r="R162" s="11"/>
      <c r="S162" s="11"/>
    </row>
    <row r="163" spans="2:19" s="26" customFormat="1" ht="17.25" customHeight="1" x14ac:dyDescent="0.15">
      <c r="B163" s="41" t="s">
        <v>183</v>
      </c>
      <c r="C163" s="28">
        <v>0</v>
      </c>
      <c r="D163" s="29">
        <v>11527149.258540029</v>
      </c>
      <c r="E163" s="29">
        <v>855549.94291867001</v>
      </c>
      <c r="F163" s="29">
        <v>847510.67108134006</v>
      </c>
      <c r="G163" s="29">
        <v>929980.62079936999</v>
      </c>
      <c r="H163" s="29">
        <v>987496.45749192999</v>
      </c>
      <c r="I163" s="29">
        <v>972096.08156761003</v>
      </c>
      <c r="J163" s="29">
        <v>993348.23058185005</v>
      </c>
      <c r="K163" s="29">
        <v>909563.37243544997</v>
      </c>
      <c r="L163" s="29">
        <v>1011496.05421595</v>
      </c>
      <c r="M163" s="29">
        <v>969909.18379172997</v>
      </c>
      <c r="N163" s="29">
        <v>968990.71707304998</v>
      </c>
      <c r="O163" s="29">
        <v>1057103.28002199</v>
      </c>
      <c r="P163" s="29">
        <v>1024104.64656109</v>
      </c>
      <c r="R163" s="11"/>
      <c r="S163" s="11"/>
    </row>
    <row r="164" spans="2:19" ht="17.25" customHeight="1" x14ac:dyDescent="0.2">
      <c r="B164" s="40" t="s">
        <v>174</v>
      </c>
      <c r="C164" s="30" t="s">
        <v>15</v>
      </c>
      <c r="D164" s="29">
        <v>885481.27016035013</v>
      </c>
      <c r="E164" s="29">
        <v>60950.463346500001</v>
      </c>
      <c r="F164" s="29">
        <v>68418.056903329998</v>
      </c>
      <c r="G164" s="29">
        <v>62391.504649089999</v>
      </c>
      <c r="H164" s="29">
        <v>78908.420560569997</v>
      </c>
      <c r="I164" s="29">
        <v>85093.791688480007</v>
      </c>
      <c r="J164" s="29">
        <v>77282.413131380003</v>
      </c>
      <c r="K164" s="29">
        <v>67096.170860690007</v>
      </c>
      <c r="L164" s="29">
        <v>91230.210981099997</v>
      </c>
      <c r="M164" s="29">
        <v>88886.271614459998</v>
      </c>
      <c r="N164" s="29">
        <v>68228.558929670005</v>
      </c>
      <c r="O164" s="29">
        <v>78765.959877629997</v>
      </c>
      <c r="P164" s="29">
        <v>58229.447617450001</v>
      </c>
    </row>
    <row r="165" spans="2:19" ht="17.25" customHeight="1" x14ac:dyDescent="0.2">
      <c r="B165" s="40" t="s">
        <v>175</v>
      </c>
      <c r="C165" s="30" t="s">
        <v>16</v>
      </c>
      <c r="D165" s="29">
        <v>648571.86710025009</v>
      </c>
      <c r="E165" s="29">
        <v>48792.29201279</v>
      </c>
      <c r="F165" s="29">
        <v>48374.607709650001</v>
      </c>
      <c r="G165" s="29">
        <v>49192.92678229</v>
      </c>
      <c r="H165" s="29">
        <v>52311.257213570003</v>
      </c>
      <c r="I165" s="29">
        <v>50312.022818730002</v>
      </c>
      <c r="J165" s="29">
        <v>53896.951675900003</v>
      </c>
      <c r="K165" s="29">
        <v>48091.648434429997</v>
      </c>
      <c r="L165" s="29">
        <v>66457.89440926</v>
      </c>
      <c r="M165" s="29">
        <v>59580.027556469999</v>
      </c>
      <c r="N165" s="29">
        <v>52178.323331239997</v>
      </c>
      <c r="O165" s="29">
        <v>65715.153995179993</v>
      </c>
      <c r="P165" s="29">
        <v>53668.761160740003</v>
      </c>
    </row>
    <row r="166" spans="2:19" ht="17.25" customHeight="1" x14ac:dyDescent="0.2">
      <c r="B166" s="40" t="s">
        <v>176</v>
      </c>
      <c r="C166" s="30" t="s">
        <v>17</v>
      </c>
      <c r="D166" s="29">
        <v>1276356.7165780701</v>
      </c>
      <c r="E166" s="29">
        <v>91616.662891550004</v>
      </c>
      <c r="F166" s="29">
        <v>98545.721009169996</v>
      </c>
      <c r="G166" s="29">
        <v>94949.564431199993</v>
      </c>
      <c r="H166" s="29">
        <v>96582.08263176</v>
      </c>
      <c r="I166" s="29">
        <v>96284.678959259996</v>
      </c>
      <c r="J166" s="29">
        <v>93801.108563749993</v>
      </c>
      <c r="K166" s="29">
        <v>98134.058177989995</v>
      </c>
      <c r="L166" s="29">
        <v>117384.04255391</v>
      </c>
      <c r="M166" s="29">
        <v>116720.66112497001</v>
      </c>
      <c r="N166" s="29">
        <v>114311.34970830999</v>
      </c>
      <c r="O166" s="29">
        <v>137901.79999865999</v>
      </c>
      <c r="P166" s="29">
        <v>120124.98652753999</v>
      </c>
    </row>
    <row r="167" spans="2:19" ht="17.25" customHeight="1" x14ac:dyDescent="0.2">
      <c r="B167" s="40" t="s">
        <v>177</v>
      </c>
      <c r="C167" s="30" t="s">
        <v>18</v>
      </c>
      <c r="D167" s="29">
        <v>7039.23818424</v>
      </c>
      <c r="E167" s="29">
        <v>208.64980847999999</v>
      </c>
      <c r="F167" s="29">
        <v>336.67857201999999</v>
      </c>
      <c r="G167" s="29">
        <v>403.65926400000001</v>
      </c>
      <c r="H167" s="29">
        <v>355.66187215999997</v>
      </c>
      <c r="I167" s="29">
        <v>734.30863764000003</v>
      </c>
      <c r="J167" s="29">
        <v>933.2230806</v>
      </c>
      <c r="K167" s="29">
        <v>1181.79514586</v>
      </c>
      <c r="L167" s="29">
        <v>839.19923996</v>
      </c>
      <c r="M167" s="29">
        <v>351.87572934000002</v>
      </c>
      <c r="N167" s="29">
        <v>387.65605448999997</v>
      </c>
      <c r="O167" s="29">
        <v>502.32851421999999</v>
      </c>
      <c r="P167" s="29">
        <v>804.20226547000004</v>
      </c>
    </row>
    <row r="168" spans="2:19" ht="17.25" customHeight="1" x14ac:dyDescent="0.2">
      <c r="B168" s="40" t="s">
        <v>178</v>
      </c>
      <c r="C168" s="30" t="s">
        <v>19</v>
      </c>
      <c r="D168" s="29">
        <v>1270.2569359199999</v>
      </c>
      <c r="E168" s="29">
        <v>112.14301362</v>
      </c>
      <c r="F168" s="29">
        <v>50.578355129999998</v>
      </c>
      <c r="G168" s="29">
        <v>0</v>
      </c>
      <c r="H168" s="29">
        <v>92.015406859999999</v>
      </c>
      <c r="I168" s="29">
        <v>37.77932148</v>
      </c>
      <c r="J168" s="29">
        <v>104.38613773</v>
      </c>
      <c r="K168" s="29">
        <v>246.02355745</v>
      </c>
      <c r="L168" s="29">
        <v>378.18411915000001</v>
      </c>
      <c r="M168" s="29">
        <v>154.91089219</v>
      </c>
      <c r="N168" s="29">
        <v>31.704952309999999</v>
      </c>
      <c r="O168" s="29">
        <v>37.991609199999999</v>
      </c>
      <c r="P168" s="29">
        <v>24.5395708</v>
      </c>
    </row>
    <row r="169" spans="2:19" ht="17.25" customHeight="1" x14ac:dyDescent="0.2">
      <c r="B169" s="40" t="s">
        <v>179</v>
      </c>
      <c r="C169" s="30" t="s">
        <v>20</v>
      </c>
      <c r="D169" s="29">
        <v>1049.5158356100001</v>
      </c>
      <c r="E169" s="29">
        <v>24.44452806</v>
      </c>
      <c r="F169" s="29">
        <v>67.065184299999999</v>
      </c>
      <c r="G169" s="29">
        <v>67.805709480000004</v>
      </c>
      <c r="H169" s="29">
        <v>48.247964260000003</v>
      </c>
      <c r="I169" s="29">
        <v>134.07630859</v>
      </c>
      <c r="J169" s="29">
        <v>135.58813420000001</v>
      </c>
      <c r="K169" s="29">
        <v>4.1668126000000001</v>
      </c>
      <c r="L169" s="29">
        <v>213.30964922000001</v>
      </c>
      <c r="M169" s="29">
        <v>142.18718014000001</v>
      </c>
      <c r="N169" s="29">
        <v>75.075832969999993</v>
      </c>
      <c r="O169" s="29">
        <v>84.951613300000005</v>
      </c>
      <c r="P169" s="29">
        <v>52.59691849</v>
      </c>
    </row>
    <row r="170" spans="2:19" ht="17.25" customHeight="1" x14ac:dyDescent="0.2">
      <c r="B170" s="40" t="s">
        <v>180</v>
      </c>
      <c r="C170" s="30" t="s">
        <v>21</v>
      </c>
      <c r="D170" s="29">
        <v>0</v>
      </c>
      <c r="E170" s="29">
        <v>0</v>
      </c>
      <c r="F170" s="29">
        <v>0</v>
      </c>
      <c r="G170" s="29">
        <v>0</v>
      </c>
      <c r="H170" s="29">
        <v>0</v>
      </c>
      <c r="I170" s="29">
        <v>0</v>
      </c>
      <c r="J170" s="29">
        <v>0</v>
      </c>
      <c r="K170" s="29">
        <v>0</v>
      </c>
      <c r="L170" s="29">
        <v>0</v>
      </c>
      <c r="M170" s="29">
        <v>0</v>
      </c>
      <c r="N170" s="29">
        <v>0</v>
      </c>
      <c r="O170" s="29">
        <v>0</v>
      </c>
      <c r="P170" s="29">
        <v>0</v>
      </c>
    </row>
    <row r="171" spans="2:19" ht="17.25" customHeight="1" x14ac:dyDescent="0.2">
      <c r="B171" s="40" t="s">
        <v>181</v>
      </c>
      <c r="C171" s="30" t="s">
        <v>22</v>
      </c>
      <c r="D171" s="29">
        <v>315.49302718000001</v>
      </c>
      <c r="E171" s="29">
        <v>35.013976030000002</v>
      </c>
      <c r="F171" s="29">
        <v>24.860131880000001</v>
      </c>
      <c r="G171" s="29">
        <v>18.749652210000001</v>
      </c>
      <c r="H171" s="29">
        <v>57.298633789999997</v>
      </c>
      <c r="I171" s="29">
        <v>27.892124410000001</v>
      </c>
      <c r="J171" s="29">
        <v>20.281495629999998</v>
      </c>
      <c r="K171" s="29">
        <v>20.7001922</v>
      </c>
      <c r="L171" s="29">
        <v>35.15152346</v>
      </c>
      <c r="M171" s="29">
        <v>26.7670204</v>
      </c>
      <c r="N171" s="29">
        <v>13.24518305</v>
      </c>
      <c r="O171" s="29">
        <v>3.5470628299999998</v>
      </c>
      <c r="P171" s="29">
        <v>31.98603129</v>
      </c>
    </row>
    <row r="172" spans="2:19" ht="17.25" customHeight="1" thickBot="1" x14ac:dyDescent="0.25">
      <c r="B172" s="40" t="s">
        <v>182</v>
      </c>
      <c r="C172" s="31" t="s">
        <v>23</v>
      </c>
      <c r="D172" s="32">
        <v>0</v>
      </c>
      <c r="E172" s="32">
        <v>0</v>
      </c>
      <c r="F172" s="32">
        <v>0</v>
      </c>
      <c r="G172" s="32">
        <v>0</v>
      </c>
      <c r="H172" s="32">
        <v>0</v>
      </c>
      <c r="I172" s="32">
        <v>0</v>
      </c>
      <c r="J172" s="32">
        <v>0</v>
      </c>
      <c r="K172" s="32">
        <v>0</v>
      </c>
      <c r="L172" s="32">
        <v>0</v>
      </c>
      <c r="M172" s="32">
        <v>0</v>
      </c>
      <c r="N172" s="32">
        <v>0</v>
      </c>
      <c r="O172" s="32">
        <v>0</v>
      </c>
      <c r="P172" s="32">
        <v>0</v>
      </c>
    </row>
    <row r="173" spans="2:19" ht="17.25" customHeight="1" thickTop="1" x14ac:dyDescent="0.2"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</row>
    <row r="174" spans="2:19" ht="17.25" customHeight="1" thickBot="1" x14ac:dyDescent="0.25"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</row>
    <row r="175" spans="2:19" s="16" customFormat="1" ht="17.25" customHeight="1" thickTop="1" x14ac:dyDescent="0.2">
      <c r="B175" s="39"/>
      <c r="C175" s="27" t="s">
        <v>184</v>
      </c>
      <c r="D175" s="8" t="s">
        <v>1</v>
      </c>
      <c r="E175" s="8" t="s">
        <v>2</v>
      </c>
      <c r="F175" s="8" t="s">
        <v>3</v>
      </c>
      <c r="G175" s="8" t="s">
        <v>4</v>
      </c>
      <c r="H175" s="8" t="s">
        <v>5</v>
      </c>
      <c r="I175" s="8" t="s">
        <v>6</v>
      </c>
      <c r="J175" s="8" t="s">
        <v>7</v>
      </c>
      <c r="K175" s="8" t="s">
        <v>8</v>
      </c>
      <c r="L175" s="8" t="s">
        <v>9</v>
      </c>
      <c r="M175" s="8" t="s">
        <v>10</v>
      </c>
      <c r="N175" s="9" t="s">
        <v>11</v>
      </c>
      <c r="O175" s="9" t="s">
        <v>12</v>
      </c>
      <c r="P175" s="9" t="s">
        <v>13</v>
      </c>
      <c r="R175" s="19"/>
      <c r="S175" s="19"/>
    </row>
    <row r="176" spans="2:19" s="26" customFormat="1" ht="17.25" customHeight="1" x14ac:dyDescent="0.15">
      <c r="B176" s="43" t="s">
        <v>213</v>
      </c>
      <c r="C176" s="17" t="s">
        <v>14</v>
      </c>
      <c r="D176" s="36">
        <f>+SUM(E176:P176)</f>
        <v>15742619.02750423</v>
      </c>
      <c r="E176" s="18">
        <f>+SUM(E177:E186)</f>
        <v>1197258.6954300003</v>
      </c>
      <c r="F176" s="18">
        <f t="shared" ref="F176:P176" si="1">+SUM(F177:F186)</f>
        <v>1157036.5618200002</v>
      </c>
      <c r="G176" s="18">
        <f t="shared" si="1"/>
        <v>1360533.06568</v>
      </c>
      <c r="H176" s="18">
        <f t="shared" si="1"/>
        <v>1109850.4239500002</v>
      </c>
      <c r="I176" s="18">
        <f t="shared" si="1"/>
        <v>1301378.5746699995</v>
      </c>
      <c r="J176" s="18">
        <f t="shared" si="1"/>
        <v>1327954.0345300003</v>
      </c>
      <c r="K176" s="18">
        <f t="shared" si="1"/>
        <v>1299858.42236</v>
      </c>
      <c r="L176" s="18">
        <f t="shared" si="1"/>
        <v>1391801.3954600003</v>
      </c>
      <c r="M176" s="18">
        <f t="shared" si="1"/>
        <v>1229100.2254900001</v>
      </c>
      <c r="N176" s="18">
        <f t="shared" si="1"/>
        <v>1445054.6082700004</v>
      </c>
      <c r="O176" s="18">
        <f t="shared" si="1"/>
        <v>1540546.4602599996</v>
      </c>
      <c r="P176" s="18">
        <f t="shared" si="1"/>
        <v>1382246.5595842283</v>
      </c>
      <c r="R176" s="11"/>
      <c r="S176" s="11"/>
    </row>
    <row r="177" spans="2:19" s="26" customFormat="1" ht="17.25" customHeight="1" x14ac:dyDescent="0.15">
      <c r="B177" s="41" t="s">
        <v>185</v>
      </c>
      <c r="C177" s="28">
        <v>0</v>
      </c>
      <c r="D177" s="29">
        <v>12617865.871523576</v>
      </c>
      <c r="E177" s="29">
        <v>970090.61379195517</v>
      </c>
      <c r="F177" s="29">
        <v>930554.45508756791</v>
      </c>
      <c r="G177" s="29">
        <v>1122429.8087885168</v>
      </c>
      <c r="H177" s="29">
        <v>912369.94356745563</v>
      </c>
      <c r="I177" s="29">
        <v>1034101.9442654761</v>
      </c>
      <c r="J177" s="29">
        <v>1041745.2870296614</v>
      </c>
      <c r="K177" s="29">
        <v>1040031.526895417</v>
      </c>
      <c r="L177" s="29">
        <v>1089878.9462232306</v>
      </c>
      <c r="M177" s="29">
        <v>964382.16429027659</v>
      </c>
      <c r="N177" s="29">
        <v>1157384.3755265197</v>
      </c>
      <c r="O177" s="29">
        <v>1230466.6309959923</v>
      </c>
      <c r="P177" s="29">
        <v>1124430.175061506</v>
      </c>
      <c r="R177" s="11"/>
      <c r="S177" s="11"/>
    </row>
    <row r="178" spans="2:19" ht="17.25" customHeight="1" x14ac:dyDescent="0.2">
      <c r="B178" s="40" t="s">
        <v>186</v>
      </c>
      <c r="C178" s="30" t="s">
        <v>15</v>
      </c>
      <c r="D178" s="29">
        <v>1059457.9302132286</v>
      </c>
      <c r="E178" s="29">
        <v>76303.86337909101</v>
      </c>
      <c r="F178" s="29">
        <v>77818.074008574986</v>
      </c>
      <c r="G178" s="29">
        <v>83221.654314572283</v>
      </c>
      <c r="H178" s="29">
        <v>67398.539759224572</v>
      </c>
      <c r="I178" s="29">
        <v>91860.704680097275</v>
      </c>
      <c r="J178" s="29">
        <v>127408.30549846109</v>
      </c>
      <c r="K178" s="29">
        <v>94324.372987992232</v>
      </c>
      <c r="L178" s="29">
        <v>116350.53589607317</v>
      </c>
      <c r="M178" s="29">
        <v>84793.953263197836</v>
      </c>
      <c r="N178" s="29">
        <v>82481.455951866898</v>
      </c>
      <c r="O178" s="29">
        <v>86580.238382359574</v>
      </c>
      <c r="P178" s="29">
        <v>70916.232091717582</v>
      </c>
    </row>
    <row r="179" spans="2:19" ht="17.25" customHeight="1" x14ac:dyDescent="0.2">
      <c r="B179" s="40" t="s">
        <v>187</v>
      </c>
      <c r="C179" s="30" t="s">
        <v>16</v>
      </c>
      <c r="D179" s="29">
        <v>654911.24100993515</v>
      </c>
      <c r="E179" s="29">
        <v>52654.891087858567</v>
      </c>
      <c r="F179" s="29">
        <v>48501.040248888552</v>
      </c>
      <c r="G179" s="29">
        <v>49059.12278740522</v>
      </c>
      <c r="H179" s="29">
        <v>43360.898822361822</v>
      </c>
      <c r="I179" s="29">
        <v>56328.204023849445</v>
      </c>
      <c r="J179" s="29">
        <v>51950.041451665493</v>
      </c>
      <c r="K179" s="29">
        <v>55017.23735577039</v>
      </c>
      <c r="L179" s="29">
        <v>57835.116883303403</v>
      </c>
      <c r="M179" s="29">
        <v>55313.05482906101</v>
      </c>
      <c r="N179" s="29">
        <v>60134.281739918493</v>
      </c>
      <c r="O179" s="29">
        <v>68801.533642097624</v>
      </c>
      <c r="P179" s="29">
        <v>55955.818137755152</v>
      </c>
    </row>
    <row r="180" spans="2:19" ht="17.25" customHeight="1" x14ac:dyDescent="0.2">
      <c r="B180" s="40" t="s">
        <v>188</v>
      </c>
      <c r="C180" s="30" t="s">
        <v>17</v>
      </c>
      <c r="D180" s="29">
        <v>1402991.7266716401</v>
      </c>
      <c r="E180" s="29">
        <v>97350.376055072004</v>
      </c>
      <c r="F180" s="29">
        <v>99277.619401244927</v>
      </c>
      <c r="G180" s="29">
        <v>105348.0748962848</v>
      </c>
      <c r="H180" s="29">
        <v>86048.768644305252</v>
      </c>
      <c r="I180" s="29">
        <v>118677.56374671738</v>
      </c>
      <c r="J180" s="29">
        <v>106280.45012707546</v>
      </c>
      <c r="K180" s="29">
        <v>110210.32380546596</v>
      </c>
      <c r="L180" s="29">
        <v>127227.57830482203</v>
      </c>
      <c r="M180" s="29">
        <v>124258.52546516612</v>
      </c>
      <c r="N180" s="29">
        <v>144158.26324106895</v>
      </c>
      <c r="O180" s="29">
        <v>153804.37447526335</v>
      </c>
      <c r="P180" s="29">
        <v>130349.80850915516</v>
      </c>
    </row>
    <row r="181" spans="2:19" ht="17.25" customHeight="1" x14ac:dyDescent="0.2">
      <c r="B181" s="40" t="s">
        <v>189</v>
      </c>
      <c r="C181" s="30" t="s">
        <v>18</v>
      </c>
      <c r="D181" s="29">
        <v>4907.2891159600003</v>
      </c>
      <c r="E181" s="29">
        <v>695.26950496741381</v>
      </c>
      <c r="F181" s="29">
        <v>744.94641970824239</v>
      </c>
      <c r="G181" s="29">
        <v>293.74600838443672</v>
      </c>
      <c r="H181" s="29">
        <v>427.39158243482052</v>
      </c>
      <c r="I181" s="29">
        <v>321.53249034316366</v>
      </c>
      <c r="J181" s="29">
        <v>314.85558417347448</v>
      </c>
      <c r="K181" s="29">
        <v>208.70519945067736</v>
      </c>
      <c r="L181" s="29">
        <v>333.8785922739749</v>
      </c>
      <c r="M181" s="29">
        <v>205.60612022626509</v>
      </c>
      <c r="N181" s="29">
        <v>477.86427230772614</v>
      </c>
      <c r="O181" s="29">
        <v>446.44208421918967</v>
      </c>
      <c r="P181" s="29">
        <v>437.05125747168097</v>
      </c>
    </row>
    <row r="182" spans="2:19" ht="17.25" customHeight="1" x14ac:dyDescent="0.2">
      <c r="B182" s="40" t="s">
        <v>190</v>
      </c>
      <c r="C182" s="30" t="s">
        <v>19</v>
      </c>
      <c r="D182" s="29">
        <v>1246.8090692200001</v>
      </c>
      <c r="E182" s="29">
        <v>58.177658782818249</v>
      </c>
      <c r="F182" s="29">
        <v>56.150931237466828</v>
      </c>
      <c r="G182" s="29">
        <v>16.500924202884022</v>
      </c>
      <c r="H182" s="29">
        <v>148.07951396344811</v>
      </c>
      <c r="I182" s="29">
        <v>30.111979643696884</v>
      </c>
      <c r="J182" s="29">
        <v>212.80457031081946</v>
      </c>
      <c r="K182" s="29">
        <v>19.277974202984662</v>
      </c>
      <c r="L182" s="29">
        <v>45.386166792014734</v>
      </c>
      <c r="M182" s="29">
        <v>25.352592632774652</v>
      </c>
      <c r="N182" s="29">
        <v>212.50088498225753</v>
      </c>
      <c r="O182" s="29">
        <v>364.8544027341303</v>
      </c>
      <c r="P182" s="29">
        <v>57.611469729758639</v>
      </c>
    </row>
    <row r="183" spans="2:19" ht="17.25" customHeight="1" x14ac:dyDescent="0.2">
      <c r="B183" s="40" t="s">
        <v>191</v>
      </c>
      <c r="C183" s="30" t="s">
        <v>20</v>
      </c>
      <c r="D183" s="29">
        <v>1035.36305023</v>
      </c>
      <c r="E183" s="29">
        <v>84.626410239590626</v>
      </c>
      <c r="F183" s="29">
        <v>49.042671251807434</v>
      </c>
      <c r="G183" s="29">
        <v>149.32915608668714</v>
      </c>
      <c r="H183" s="29">
        <v>90.970971679795213</v>
      </c>
      <c r="I183" s="29">
        <v>49.027570914664523</v>
      </c>
      <c r="J183" s="29">
        <v>31.654443790827269</v>
      </c>
      <c r="K183" s="29">
        <v>35.019447692231424</v>
      </c>
      <c r="L183" s="29">
        <v>114.94824124294527</v>
      </c>
      <c r="M183" s="29">
        <v>94.842678053696659</v>
      </c>
      <c r="N183" s="29">
        <v>183.20067382806084</v>
      </c>
      <c r="O183" s="29">
        <v>59.972709510326887</v>
      </c>
      <c r="P183" s="29">
        <v>92.728075936582044</v>
      </c>
    </row>
    <row r="184" spans="2:19" ht="17.25" customHeight="1" x14ac:dyDescent="0.2">
      <c r="B184" s="40" t="s">
        <v>192</v>
      </c>
      <c r="C184" s="30" t="s">
        <v>21</v>
      </c>
      <c r="D184" s="29">
        <v>0</v>
      </c>
      <c r="E184" s="29">
        <v>0</v>
      </c>
      <c r="F184" s="29">
        <v>0</v>
      </c>
      <c r="G184" s="29">
        <v>0</v>
      </c>
      <c r="H184" s="29">
        <v>0</v>
      </c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</row>
    <row r="185" spans="2:19" ht="17.25" customHeight="1" x14ac:dyDescent="0.2">
      <c r="B185" s="40" t="s">
        <v>193</v>
      </c>
      <c r="C185" s="30" t="s">
        <v>22</v>
      </c>
      <c r="D185" s="29">
        <v>202.79685044999999</v>
      </c>
      <c r="E185" s="29">
        <v>20.877542033772571</v>
      </c>
      <c r="F185" s="29">
        <v>35.233051526455192</v>
      </c>
      <c r="G185" s="29">
        <v>14.828804546768719</v>
      </c>
      <c r="H185" s="29">
        <v>5.831088574914383</v>
      </c>
      <c r="I185" s="29">
        <v>9.4859129580573001</v>
      </c>
      <c r="J185" s="29">
        <v>10.635824861666084</v>
      </c>
      <c r="K185" s="29">
        <v>11.958694008507823</v>
      </c>
      <c r="L185" s="29">
        <v>15.005152262122973</v>
      </c>
      <c r="M185" s="29">
        <v>26.726251385658891</v>
      </c>
      <c r="N185" s="29">
        <v>22.665979508030105</v>
      </c>
      <c r="O185" s="29">
        <v>22.413567823415505</v>
      </c>
      <c r="P185" s="29">
        <v>7.1349809561323969</v>
      </c>
    </row>
    <row r="186" spans="2:19" ht="17.25" customHeight="1" thickBot="1" x14ac:dyDescent="0.25">
      <c r="B186" s="40" t="s">
        <v>194</v>
      </c>
      <c r="C186" s="31" t="s">
        <v>23</v>
      </c>
      <c r="D186" s="32">
        <v>0</v>
      </c>
      <c r="E186" s="32">
        <v>0</v>
      </c>
      <c r="F186" s="32">
        <v>0</v>
      </c>
      <c r="G186" s="32">
        <v>0</v>
      </c>
      <c r="H186" s="32">
        <v>0</v>
      </c>
      <c r="I186" s="32">
        <v>0</v>
      </c>
      <c r="J186" s="32">
        <v>0</v>
      </c>
      <c r="K186" s="32">
        <v>0</v>
      </c>
      <c r="L186" s="32">
        <v>0</v>
      </c>
      <c r="M186" s="32">
        <v>0</v>
      </c>
      <c r="N186" s="32">
        <v>0</v>
      </c>
      <c r="O186" s="32">
        <v>0</v>
      </c>
      <c r="P186" s="32">
        <v>0</v>
      </c>
    </row>
    <row r="187" spans="2:19" ht="17.25" customHeight="1" thickTop="1" x14ac:dyDescent="0.2"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</row>
    <row r="188" spans="2:19" ht="17.25" customHeight="1" thickBot="1" x14ac:dyDescent="0.25"/>
    <row r="189" spans="2:19" ht="17.25" customHeight="1" thickTop="1" x14ac:dyDescent="0.2">
      <c r="C189" s="27" t="s">
        <v>195</v>
      </c>
      <c r="D189" s="8" t="s">
        <v>1</v>
      </c>
      <c r="E189" s="8" t="s">
        <v>2</v>
      </c>
      <c r="F189" s="8" t="s">
        <v>3</v>
      </c>
      <c r="G189" s="8" t="s">
        <v>4</v>
      </c>
      <c r="H189" s="8" t="s">
        <v>5</v>
      </c>
      <c r="I189" s="8" t="s">
        <v>6</v>
      </c>
      <c r="J189" s="8" t="s">
        <v>7</v>
      </c>
      <c r="K189" s="8" t="s">
        <v>8</v>
      </c>
      <c r="L189" s="8" t="s">
        <v>9</v>
      </c>
      <c r="M189" s="8" t="s">
        <v>10</v>
      </c>
      <c r="N189" s="9" t="s">
        <v>11</v>
      </c>
      <c r="O189" s="9" t="s">
        <v>12</v>
      </c>
      <c r="P189" s="9" t="s">
        <v>13</v>
      </c>
    </row>
    <row r="190" spans="2:19" ht="17.25" customHeight="1" x14ac:dyDescent="0.2">
      <c r="B190" s="43" t="s">
        <v>206</v>
      </c>
      <c r="C190" s="17" t="s">
        <v>14</v>
      </c>
      <c r="D190" s="36">
        <f>+SUM(E190:P190)</f>
        <v>17672674.685044818</v>
      </c>
      <c r="E190" s="18">
        <f>+SUM(E191:E200)</f>
        <v>1335272.6603099997</v>
      </c>
      <c r="F190" s="18">
        <f t="shared" ref="F190:P190" si="2">+SUM(F191:F200)</f>
        <v>1240105.2998581568</v>
      </c>
      <c r="G190" s="18">
        <f t="shared" si="2"/>
        <v>1287575.1806630292</v>
      </c>
      <c r="H190" s="18">
        <f t="shared" si="2"/>
        <v>1434708.7129654449</v>
      </c>
      <c r="I190" s="18">
        <f t="shared" si="2"/>
        <v>1517728.5159028838</v>
      </c>
      <c r="J190" s="18">
        <f t="shared" si="2"/>
        <v>1393900.2168517909</v>
      </c>
      <c r="K190" s="18">
        <f t="shared" si="2"/>
        <v>1442959.8501135099</v>
      </c>
      <c r="L190" s="18">
        <f t="shared" si="2"/>
        <v>1585174.3007099999</v>
      </c>
      <c r="M190" s="18">
        <f t="shared" si="2"/>
        <v>1510475.0510200001</v>
      </c>
      <c r="N190" s="18">
        <f t="shared" si="2"/>
        <v>1782177.9254599998</v>
      </c>
      <c r="O190" s="18">
        <f t="shared" si="2"/>
        <v>1672494.2243599999</v>
      </c>
      <c r="P190" s="18">
        <f t="shared" si="2"/>
        <v>1470102.7468299998</v>
      </c>
    </row>
    <row r="191" spans="2:19" ht="17.25" customHeight="1" x14ac:dyDescent="0.2">
      <c r="B191" s="41" t="s">
        <v>196</v>
      </c>
      <c r="C191" s="28">
        <v>0</v>
      </c>
      <c r="D191" s="37">
        <v>14316111.647094058</v>
      </c>
      <c r="E191" s="29">
        <v>1089589.1519980566</v>
      </c>
      <c r="F191" s="29">
        <v>1002346.8468397943</v>
      </c>
      <c r="G191" s="29">
        <v>1060713.4983530291</v>
      </c>
      <c r="H191" s="29">
        <v>1178152.8997297406</v>
      </c>
      <c r="I191" s="29">
        <v>1259943.7986855907</v>
      </c>
      <c r="J191" s="29">
        <v>1140739.8548733508</v>
      </c>
      <c r="K191" s="29">
        <v>1176179.3022848526</v>
      </c>
      <c r="L191" s="29">
        <v>1269558.8870746829</v>
      </c>
      <c r="M191" s="29">
        <v>1211992.1584458987</v>
      </c>
      <c r="N191" s="29">
        <v>1430869.729789221</v>
      </c>
      <c r="O191" s="29">
        <v>1313538.1863459304</v>
      </c>
      <c r="P191" s="29">
        <v>1182487.3326739094</v>
      </c>
    </row>
    <row r="192" spans="2:19" ht="17.25" customHeight="1" x14ac:dyDescent="0.2">
      <c r="B192" s="40" t="s">
        <v>197</v>
      </c>
      <c r="C192" s="30" t="s">
        <v>15</v>
      </c>
      <c r="D192" s="37">
        <v>1067198.0389207581</v>
      </c>
      <c r="E192" s="29">
        <v>79972.70046194327</v>
      </c>
      <c r="F192" s="29">
        <v>74553.132668362319</v>
      </c>
      <c r="G192" s="29">
        <v>73176.36235000001</v>
      </c>
      <c r="H192" s="29">
        <v>94680.872995704107</v>
      </c>
      <c r="I192" s="29">
        <v>89170.392917293269</v>
      </c>
      <c r="J192" s="29">
        <v>85388.633608439908</v>
      </c>
      <c r="K192" s="29">
        <v>84649.556548657696</v>
      </c>
      <c r="L192" s="29">
        <v>108763.37496531699</v>
      </c>
      <c r="M192" s="29">
        <v>97249.907434101391</v>
      </c>
      <c r="N192" s="29">
        <v>96816.286060778992</v>
      </c>
      <c r="O192" s="29">
        <v>99432.853344069445</v>
      </c>
      <c r="P192" s="29">
        <v>83343.965566090497</v>
      </c>
    </row>
    <row r="193" spans="2:16" ht="17.25" customHeight="1" x14ac:dyDescent="0.2">
      <c r="B193" s="40" t="s">
        <v>198</v>
      </c>
      <c r="C193" s="30" t="s">
        <v>16</v>
      </c>
      <c r="D193" s="37">
        <v>724003.98221000005</v>
      </c>
      <c r="E193" s="29">
        <v>54074.46387</v>
      </c>
      <c r="F193" s="29">
        <v>53331.239220000003</v>
      </c>
      <c r="G193" s="29">
        <v>48613.211470000002</v>
      </c>
      <c r="H193" s="29">
        <v>53688.017010000003</v>
      </c>
      <c r="I193" s="29">
        <v>60752.602699999996</v>
      </c>
      <c r="J193" s="29">
        <v>56323.559779999996</v>
      </c>
      <c r="K193" s="29">
        <v>59730.501700000001</v>
      </c>
      <c r="L193" s="29">
        <v>67363.011490000004</v>
      </c>
      <c r="M193" s="29">
        <v>62602.256659999999</v>
      </c>
      <c r="N193" s="29">
        <v>76497.989820000003</v>
      </c>
      <c r="O193" s="29">
        <v>70717.229529999997</v>
      </c>
      <c r="P193" s="29">
        <v>60309.898959999999</v>
      </c>
    </row>
    <row r="194" spans="2:16" ht="17.25" customHeight="1" x14ac:dyDescent="0.2">
      <c r="B194" s="40" t="s">
        <v>199</v>
      </c>
      <c r="C194" s="30" t="s">
        <v>17</v>
      </c>
      <c r="D194" s="37">
        <v>1555557.4323099998</v>
      </c>
      <c r="E194" s="29">
        <v>110832.52068999999</v>
      </c>
      <c r="F194" s="29">
        <v>109308.51647999999</v>
      </c>
      <c r="G194" s="29">
        <v>103943.83931</v>
      </c>
      <c r="H194" s="29">
        <v>107654.85245000001</v>
      </c>
      <c r="I194" s="29">
        <v>107183.43883999999</v>
      </c>
      <c r="J194" s="29">
        <v>111013.74963999999</v>
      </c>
      <c r="K194" s="29">
        <v>121789.8898</v>
      </c>
      <c r="L194" s="29">
        <v>138525.64463999998</v>
      </c>
      <c r="M194" s="29">
        <v>138171.48113</v>
      </c>
      <c r="N194" s="29">
        <v>176349.29543999999</v>
      </c>
      <c r="O194" s="29">
        <v>187938.70441000001</v>
      </c>
      <c r="P194" s="29">
        <v>142845.49948</v>
      </c>
    </row>
    <row r="195" spans="2:16" ht="17.25" customHeight="1" x14ac:dyDescent="0.2">
      <c r="B195" s="40" t="s">
        <v>200</v>
      </c>
      <c r="C195" s="30" t="s">
        <v>18</v>
      </c>
      <c r="D195" s="37">
        <v>4550.3770799999993</v>
      </c>
      <c r="E195" s="29">
        <v>587.91777999999999</v>
      </c>
      <c r="F195" s="29">
        <v>335.39332000000002</v>
      </c>
      <c r="G195" s="29">
        <v>967.05750999999998</v>
      </c>
      <c r="H195" s="29">
        <v>192.60332</v>
      </c>
      <c r="I195" s="29">
        <v>396.11333999999999</v>
      </c>
      <c r="J195" s="29">
        <v>241.70452</v>
      </c>
      <c r="K195" s="29">
        <v>281.63560000000001</v>
      </c>
      <c r="L195" s="29">
        <v>264.63267000000002</v>
      </c>
      <c r="M195" s="29">
        <v>205.18970999999999</v>
      </c>
      <c r="N195" s="29">
        <v>469.27724000000001</v>
      </c>
      <c r="O195" s="29">
        <v>273.11163999999997</v>
      </c>
      <c r="P195" s="29">
        <v>335.74043</v>
      </c>
    </row>
    <row r="196" spans="2:16" ht="17.25" customHeight="1" x14ac:dyDescent="0.2">
      <c r="B196" s="40" t="s">
        <v>201</v>
      </c>
      <c r="C196" s="30" t="s">
        <v>19</v>
      </c>
      <c r="D196" s="37">
        <v>4475.9093499999999</v>
      </c>
      <c r="E196" s="29">
        <v>146.36566000000002</v>
      </c>
      <c r="F196" s="29">
        <v>182.37565999999998</v>
      </c>
      <c r="G196" s="29">
        <v>104.93518999999999</v>
      </c>
      <c r="H196" s="29">
        <v>290.60701999999998</v>
      </c>
      <c r="I196" s="29">
        <v>235.06763999999998</v>
      </c>
      <c r="J196" s="29">
        <v>155.15776</v>
      </c>
      <c r="K196" s="29">
        <v>294.13784999999996</v>
      </c>
      <c r="L196" s="29">
        <v>608.21954000000005</v>
      </c>
      <c r="M196" s="29">
        <v>161.43177</v>
      </c>
      <c r="N196" s="29">
        <v>1084.8453099999999</v>
      </c>
      <c r="O196" s="29">
        <v>490.39661999999998</v>
      </c>
      <c r="P196" s="29">
        <v>722.36932999999999</v>
      </c>
    </row>
    <row r="197" spans="2:16" ht="17.25" customHeight="1" x14ac:dyDescent="0.2">
      <c r="B197" s="40" t="s">
        <v>202</v>
      </c>
      <c r="C197" s="30" t="s">
        <v>20</v>
      </c>
      <c r="D197" s="37">
        <v>475.65708999999998</v>
      </c>
      <c r="E197" s="29">
        <v>52.113160000000001</v>
      </c>
      <c r="F197" s="29">
        <v>30.539850000000001</v>
      </c>
      <c r="G197" s="29">
        <v>26.537859999999998</v>
      </c>
      <c r="H197" s="29">
        <v>14.58934</v>
      </c>
      <c r="I197" s="29">
        <v>23.807379999999998</v>
      </c>
      <c r="J197" s="29">
        <v>25.014499999999998</v>
      </c>
      <c r="K197" s="29">
        <v>10.4185</v>
      </c>
      <c r="L197" s="29">
        <v>72.811050000000009</v>
      </c>
      <c r="M197" s="29">
        <v>57.877360000000003</v>
      </c>
      <c r="N197" s="29">
        <v>63.943539999999992</v>
      </c>
      <c r="O197" s="29">
        <v>56.434129999999996</v>
      </c>
      <c r="P197" s="29">
        <v>41.570419999999999</v>
      </c>
    </row>
    <row r="198" spans="2:16" ht="17.25" customHeight="1" x14ac:dyDescent="0.2">
      <c r="B198" s="40" t="s">
        <v>203</v>
      </c>
      <c r="C198" s="30" t="s">
        <v>21</v>
      </c>
      <c r="D198" s="37">
        <v>0</v>
      </c>
      <c r="E198" s="29">
        <v>0</v>
      </c>
      <c r="F198" s="29">
        <v>0</v>
      </c>
      <c r="G198" s="29">
        <v>0</v>
      </c>
      <c r="H198" s="29">
        <v>0</v>
      </c>
      <c r="I198" s="29">
        <v>0</v>
      </c>
      <c r="J198" s="29">
        <v>0</v>
      </c>
      <c r="K198" s="29">
        <v>0</v>
      </c>
      <c r="L198" s="29">
        <v>0</v>
      </c>
      <c r="M198" s="29">
        <v>0</v>
      </c>
      <c r="N198" s="29">
        <v>0</v>
      </c>
      <c r="O198" s="29">
        <v>0</v>
      </c>
      <c r="P198" s="29">
        <v>0</v>
      </c>
    </row>
    <row r="199" spans="2:16" ht="17.25" customHeight="1" x14ac:dyDescent="0.2">
      <c r="B199" s="40" t="s">
        <v>204</v>
      </c>
      <c r="C199" s="30" t="s">
        <v>22</v>
      </c>
      <c r="D199" s="37">
        <v>301.64098999999999</v>
      </c>
      <c r="E199" s="29">
        <v>17.426690000000001</v>
      </c>
      <c r="F199" s="29">
        <v>17.25582</v>
      </c>
      <c r="G199" s="29">
        <v>29.738620000000001</v>
      </c>
      <c r="H199" s="29">
        <v>34.271099999999997</v>
      </c>
      <c r="I199" s="29">
        <v>23.2944</v>
      </c>
      <c r="J199" s="29">
        <v>12.54217</v>
      </c>
      <c r="K199" s="29">
        <v>24.407829999999997</v>
      </c>
      <c r="L199" s="29">
        <v>17.719280000000001</v>
      </c>
      <c r="M199" s="29">
        <v>34.748510000000003</v>
      </c>
      <c r="N199" s="29">
        <v>26.558260000000001</v>
      </c>
      <c r="O199" s="29">
        <v>47.308339999999994</v>
      </c>
      <c r="P199" s="29">
        <v>16.369970000000002</v>
      </c>
    </row>
    <row r="200" spans="2:16" ht="17.25" customHeight="1" thickBot="1" x14ac:dyDescent="0.25">
      <c r="B200" s="40" t="s">
        <v>205</v>
      </c>
      <c r="C200" s="31" t="s">
        <v>23</v>
      </c>
      <c r="D200" s="38">
        <v>0</v>
      </c>
      <c r="E200" s="33">
        <v>0</v>
      </c>
      <c r="F200" s="35">
        <v>0</v>
      </c>
      <c r="G200" s="32">
        <v>0</v>
      </c>
      <c r="H200" s="32">
        <v>0</v>
      </c>
      <c r="I200" s="32">
        <v>0</v>
      </c>
      <c r="J200" s="32">
        <v>0</v>
      </c>
      <c r="K200" s="32">
        <v>0</v>
      </c>
      <c r="L200" s="32">
        <v>0</v>
      </c>
      <c r="M200" s="32">
        <v>0</v>
      </c>
      <c r="N200" s="32">
        <v>0</v>
      </c>
      <c r="O200" s="32">
        <v>0</v>
      </c>
      <c r="P200" s="32">
        <v>0</v>
      </c>
    </row>
    <row r="201" spans="2:16" ht="17.25" customHeight="1" thickTop="1" x14ac:dyDescent="0.2">
      <c r="D201" s="34"/>
      <c r="E201" s="34"/>
      <c r="F201" s="34"/>
    </row>
    <row r="202" spans="2:16" ht="17.25" customHeight="1" thickBot="1" x14ac:dyDescent="0.25">
      <c r="E202" s="34"/>
      <c r="F202" s="34"/>
    </row>
    <row r="203" spans="2:16" ht="17.25" customHeight="1" thickTop="1" x14ac:dyDescent="0.2">
      <c r="C203" s="27" t="s">
        <v>207</v>
      </c>
      <c r="D203" s="8" t="s">
        <v>1</v>
      </c>
      <c r="E203" s="8" t="s">
        <v>2</v>
      </c>
      <c r="F203" s="8" t="s">
        <v>3</v>
      </c>
      <c r="G203" s="8" t="s">
        <v>4</v>
      </c>
      <c r="H203" s="8" t="s">
        <v>5</v>
      </c>
      <c r="I203" s="8" t="s">
        <v>6</v>
      </c>
      <c r="J203" s="8" t="s">
        <v>7</v>
      </c>
      <c r="K203" s="8" t="s">
        <v>8</v>
      </c>
      <c r="L203" s="8" t="s">
        <v>9</v>
      </c>
      <c r="M203" s="8" t="s">
        <v>10</v>
      </c>
      <c r="N203" s="9" t="s">
        <v>11</v>
      </c>
      <c r="O203" s="9" t="s">
        <v>12</v>
      </c>
      <c r="P203" s="9" t="s">
        <v>13</v>
      </c>
    </row>
    <row r="204" spans="2:16" ht="17.25" customHeight="1" x14ac:dyDescent="0.2">
      <c r="B204" s="43" t="s">
        <v>208</v>
      </c>
      <c r="C204" s="17" t="s">
        <v>14</v>
      </c>
      <c r="D204" s="36">
        <v>18433428.788270671</v>
      </c>
      <c r="E204" s="18">
        <v>1551189.157068209</v>
      </c>
      <c r="F204" s="18">
        <v>1388330.4591327505</v>
      </c>
      <c r="G204" s="18">
        <v>1517051.1083383698</v>
      </c>
      <c r="H204" s="18">
        <v>1505183.2295189346</v>
      </c>
      <c r="I204" s="18">
        <v>1674272.9595016288</v>
      </c>
      <c r="J204" s="18">
        <v>1449422.4441316321</v>
      </c>
      <c r="K204" s="18">
        <v>1599268.269346759</v>
      </c>
      <c r="L204" s="18">
        <v>1586348.215761746</v>
      </c>
      <c r="M204" s="18">
        <v>1494027.2129523053</v>
      </c>
      <c r="N204" s="18">
        <v>1696905.933533336</v>
      </c>
      <c r="O204" s="18">
        <v>1551873.2225241254</v>
      </c>
      <c r="P204" s="18">
        <v>1419556.5764608742</v>
      </c>
    </row>
    <row r="205" spans="2:16" ht="17.25" customHeight="1" x14ac:dyDescent="0.2">
      <c r="B205" s="41" t="str">
        <f>_xlfn.CONCAT("16",C205)</f>
        <v>160</v>
      </c>
      <c r="C205" s="28">
        <v>0</v>
      </c>
      <c r="D205" s="37">
        <v>14942813.745865924</v>
      </c>
      <c r="E205" s="29">
        <v>1248327.878164636</v>
      </c>
      <c r="F205" s="29">
        <v>1131982.8877470295</v>
      </c>
      <c r="G205" s="29">
        <v>1257545.503790407</v>
      </c>
      <c r="H205" s="29">
        <v>1261244.2393998925</v>
      </c>
      <c r="I205" s="29">
        <v>1365931.7468809634</v>
      </c>
      <c r="J205" s="29">
        <v>1182332.6367439071</v>
      </c>
      <c r="K205" s="29">
        <v>1286394.6459407452</v>
      </c>
      <c r="L205" s="29">
        <v>1268269.02838057</v>
      </c>
      <c r="M205" s="29">
        <v>1187439.8563607747</v>
      </c>
      <c r="N205" s="29">
        <v>1364134.8984892501</v>
      </c>
      <c r="O205" s="29">
        <v>1243367.6680558184</v>
      </c>
      <c r="P205" s="29">
        <v>1145842.7559119295</v>
      </c>
    </row>
    <row r="206" spans="2:16" ht="17.25" customHeight="1" x14ac:dyDescent="0.2">
      <c r="B206" s="41" t="str">
        <f t="shared" ref="B206:B214" si="3">_xlfn.CONCAT("16",C206)</f>
        <v>160 a 5</v>
      </c>
      <c r="C206" s="30" t="s">
        <v>15</v>
      </c>
      <c r="D206" s="37">
        <v>1113212.0697647471</v>
      </c>
      <c r="E206" s="29">
        <v>94335.33822357298</v>
      </c>
      <c r="F206" s="29">
        <v>90208.6632557212</v>
      </c>
      <c r="G206" s="29">
        <v>81424.715927962607</v>
      </c>
      <c r="H206" s="29">
        <v>84268.318309042443</v>
      </c>
      <c r="I206" s="29">
        <v>110145.16982066547</v>
      </c>
      <c r="J206" s="29">
        <v>97263.909987724779</v>
      </c>
      <c r="K206" s="29">
        <v>98406.062616013631</v>
      </c>
      <c r="L206" s="29">
        <v>103373.65521117591</v>
      </c>
      <c r="M206" s="29">
        <v>89035.290021530702</v>
      </c>
      <c r="N206" s="29">
        <v>105016.09339408606</v>
      </c>
      <c r="O206" s="29">
        <v>87139.26201830669</v>
      </c>
      <c r="P206" s="29">
        <v>72595.590978944761</v>
      </c>
    </row>
    <row r="207" spans="2:16" ht="17.25" customHeight="1" x14ac:dyDescent="0.2">
      <c r="B207" s="41" t="str">
        <f t="shared" si="3"/>
        <v>165 a 10</v>
      </c>
      <c r="C207" s="30" t="s">
        <v>16</v>
      </c>
      <c r="D207" s="37">
        <v>751182.60690000001</v>
      </c>
      <c r="E207" s="29">
        <v>74717.244810000004</v>
      </c>
      <c r="F207" s="29">
        <v>48531.863549999995</v>
      </c>
      <c r="G207" s="29">
        <v>56170.397839999998</v>
      </c>
      <c r="H207" s="29">
        <v>51337.189489999997</v>
      </c>
      <c r="I207" s="29">
        <v>67338.19339</v>
      </c>
      <c r="J207" s="29">
        <v>56102.60209</v>
      </c>
      <c r="K207" s="29">
        <v>69657.734379999994</v>
      </c>
      <c r="L207" s="29">
        <v>66337.424639999997</v>
      </c>
      <c r="M207" s="29">
        <v>68266.45134</v>
      </c>
      <c r="N207" s="29">
        <v>65211.954239999999</v>
      </c>
      <c r="O207" s="29">
        <v>62188.142040000006</v>
      </c>
      <c r="P207" s="29">
        <v>65323.409090000001</v>
      </c>
    </row>
    <row r="208" spans="2:16" ht="17.25" customHeight="1" x14ac:dyDescent="0.2">
      <c r="B208" s="41" t="str">
        <f t="shared" si="3"/>
        <v>1610 a 15</v>
      </c>
      <c r="C208" s="30" t="s">
        <v>17</v>
      </c>
      <c r="D208" s="37">
        <v>1613498.9619400001</v>
      </c>
      <c r="E208" s="29">
        <v>132907.77150999999</v>
      </c>
      <c r="F208" s="29">
        <v>116815.23118</v>
      </c>
      <c r="G208" s="29">
        <v>121098.63910999999</v>
      </c>
      <c r="H208" s="29">
        <v>107430.28603999999</v>
      </c>
      <c r="I208" s="29">
        <v>130041.06884000001</v>
      </c>
      <c r="J208" s="29">
        <v>113135.16442</v>
      </c>
      <c r="K208" s="29">
        <v>143517.79586000001</v>
      </c>
      <c r="L208" s="29">
        <v>146489.77041</v>
      </c>
      <c r="M208" s="29">
        <v>148270.87349000003</v>
      </c>
      <c r="N208" s="29">
        <v>161213.35879</v>
      </c>
      <c r="O208" s="29">
        <v>158021.99226999999</v>
      </c>
      <c r="P208" s="29">
        <v>134557.01002000002</v>
      </c>
    </row>
    <row r="209" spans="2:16" ht="17.25" customHeight="1" x14ac:dyDescent="0.2">
      <c r="B209" s="41" t="str">
        <f t="shared" si="3"/>
        <v>1615 a 20</v>
      </c>
      <c r="C209" s="30" t="s">
        <v>18</v>
      </c>
      <c r="D209" s="37">
        <v>6497.4000099999994</v>
      </c>
      <c r="E209" s="29">
        <v>359.70247000000001</v>
      </c>
      <c r="F209" s="29">
        <v>479.7158</v>
      </c>
      <c r="G209" s="29">
        <v>263.40243000000004</v>
      </c>
      <c r="H209" s="29">
        <v>328.48674999999997</v>
      </c>
      <c r="I209" s="29">
        <v>538.54416000000003</v>
      </c>
      <c r="J209" s="29">
        <v>306.41968000000003</v>
      </c>
      <c r="K209" s="29">
        <v>966.92774000000009</v>
      </c>
      <c r="L209" s="29">
        <v>1046.7764500000001</v>
      </c>
      <c r="M209" s="29">
        <v>467.7013</v>
      </c>
      <c r="N209" s="29">
        <v>381.97505999999998</v>
      </c>
      <c r="O209" s="29">
        <v>617.81269000000009</v>
      </c>
      <c r="P209" s="29">
        <v>739.93547999999998</v>
      </c>
    </row>
    <row r="210" spans="2:16" ht="17.25" customHeight="1" x14ac:dyDescent="0.2">
      <c r="B210" s="41" t="str">
        <f t="shared" si="3"/>
        <v>1620 a 25</v>
      </c>
      <c r="C210" s="30" t="s">
        <v>19</v>
      </c>
      <c r="D210" s="37">
        <v>5459.5043000000005</v>
      </c>
      <c r="E210" s="29">
        <v>489.84431999999998</v>
      </c>
      <c r="F210" s="29">
        <v>222.13888</v>
      </c>
      <c r="G210" s="29">
        <v>508.24405999999999</v>
      </c>
      <c r="H210" s="29">
        <v>495.85441000000003</v>
      </c>
      <c r="I210" s="29">
        <v>259.36659000000003</v>
      </c>
      <c r="J210" s="29">
        <v>262.08398</v>
      </c>
      <c r="K210" s="29">
        <v>216.64922000000001</v>
      </c>
      <c r="L210" s="29">
        <v>780.05447000000004</v>
      </c>
      <c r="M210" s="29">
        <v>520.72199999999998</v>
      </c>
      <c r="N210" s="29">
        <v>878.00003000000004</v>
      </c>
      <c r="O210" s="29">
        <v>394.64068000000003</v>
      </c>
      <c r="P210" s="29">
        <v>431.90566000000001</v>
      </c>
    </row>
    <row r="211" spans="2:16" ht="17.25" customHeight="1" x14ac:dyDescent="0.2">
      <c r="B211" s="41" t="str">
        <f t="shared" si="3"/>
        <v>1625 a 30</v>
      </c>
      <c r="C211" s="30" t="s">
        <v>20</v>
      </c>
      <c r="D211" s="37">
        <v>442.87738999999999</v>
      </c>
      <c r="E211" s="29">
        <v>36.328989999999997</v>
      </c>
      <c r="F211" s="29">
        <v>77.342569999999995</v>
      </c>
      <c r="G211" s="29">
        <v>17.965610000000002</v>
      </c>
      <c r="H211" s="29">
        <v>42.45825</v>
      </c>
      <c r="I211" s="29">
        <v>11.152670000000001</v>
      </c>
      <c r="J211" s="29">
        <v>10.305750000000002</v>
      </c>
      <c r="K211" s="29">
        <v>94.757459999999995</v>
      </c>
      <c r="L211" s="29">
        <v>17.658569999999997</v>
      </c>
      <c r="M211" s="29">
        <v>21.981909999999999</v>
      </c>
      <c r="N211" s="29">
        <v>43.329699999999995</v>
      </c>
      <c r="O211" s="29">
        <v>51.868070000000003</v>
      </c>
      <c r="P211" s="29">
        <v>17.72784</v>
      </c>
    </row>
    <row r="212" spans="2:16" ht="17.25" customHeight="1" x14ac:dyDescent="0.2">
      <c r="B212" s="41" t="str">
        <f t="shared" si="3"/>
        <v>1630 a 35</v>
      </c>
      <c r="C212" s="30" t="s">
        <v>21</v>
      </c>
      <c r="D212" s="37">
        <v>0</v>
      </c>
      <c r="E212" s="29">
        <v>0</v>
      </c>
      <c r="F212" s="29">
        <v>0</v>
      </c>
      <c r="G212" s="29">
        <v>0</v>
      </c>
      <c r="H212" s="29">
        <v>0</v>
      </c>
      <c r="I212" s="29">
        <v>0</v>
      </c>
      <c r="J212" s="29">
        <v>0</v>
      </c>
      <c r="K212" s="29">
        <v>0</v>
      </c>
      <c r="L212" s="29">
        <v>0</v>
      </c>
      <c r="M212" s="29">
        <v>0</v>
      </c>
      <c r="N212" s="29">
        <v>0</v>
      </c>
      <c r="O212" s="29">
        <v>0</v>
      </c>
      <c r="P212" s="29">
        <v>0</v>
      </c>
    </row>
    <row r="213" spans="2:16" ht="17.25" customHeight="1" x14ac:dyDescent="0.2">
      <c r="B213" s="41" t="str">
        <f t="shared" si="3"/>
        <v>1635 a 40</v>
      </c>
      <c r="C213" s="30" t="s">
        <v>22</v>
      </c>
      <c r="D213" s="37">
        <v>321.62210000000005</v>
      </c>
      <c r="E213" s="29">
        <v>15.048580000000001</v>
      </c>
      <c r="F213" s="29">
        <v>12.616149999999999</v>
      </c>
      <c r="G213" s="29">
        <v>22.239570000000001</v>
      </c>
      <c r="H213" s="29">
        <v>36.39687</v>
      </c>
      <c r="I213" s="29">
        <v>7.7171500000000002</v>
      </c>
      <c r="J213" s="29">
        <v>9.3214799999999993</v>
      </c>
      <c r="K213" s="29">
        <v>13.69613</v>
      </c>
      <c r="L213" s="29">
        <v>33.847629999999995</v>
      </c>
      <c r="M213" s="29">
        <v>4.3365299999999998</v>
      </c>
      <c r="N213" s="29">
        <v>26.323830000000001</v>
      </c>
      <c r="O213" s="29">
        <v>91.836699999999993</v>
      </c>
      <c r="P213" s="29">
        <v>48.241480000000003</v>
      </c>
    </row>
    <row r="214" spans="2:16" ht="17.25" customHeight="1" thickBot="1" x14ac:dyDescent="0.25">
      <c r="B214" s="41" t="str">
        <f t="shared" si="3"/>
        <v>16Mayor de 40</v>
      </c>
      <c r="C214" s="31" t="s">
        <v>23</v>
      </c>
      <c r="D214" s="38">
        <v>0</v>
      </c>
      <c r="E214" s="38">
        <v>0</v>
      </c>
      <c r="F214" s="35">
        <v>0</v>
      </c>
      <c r="G214" s="32">
        <v>0</v>
      </c>
      <c r="H214" s="32">
        <v>0</v>
      </c>
      <c r="I214" s="32">
        <v>0</v>
      </c>
      <c r="J214" s="32">
        <v>0</v>
      </c>
      <c r="K214" s="32">
        <v>0</v>
      </c>
      <c r="L214" s="32">
        <v>0</v>
      </c>
      <c r="M214" s="32">
        <v>0</v>
      </c>
      <c r="N214" s="32">
        <v>0</v>
      </c>
      <c r="O214" s="32">
        <v>0</v>
      </c>
      <c r="P214" s="32">
        <v>0</v>
      </c>
    </row>
    <row r="215" spans="2:16" ht="17.25" customHeight="1" thickTop="1" x14ac:dyDescent="0.2"/>
    <row r="216" spans="2:16" ht="17.25" customHeight="1" thickBot="1" x14ac:dyDescent="0.25"/>
    <row r="217" spans="2:16" ht="17.25" customHeight="1" thickTop="1" x14ac:dyDescent="0.2">
      <c r="C217" s="27" t="s">
        <v>209</v>
      </c>
      <c r="D217" s="8" t="s">
        <v>1</v>
      </c>
      <c r="E217" s="8" t="s">
        <v>2</v>
      </c>
      <c r="F217" s="8" t="s">
        <v>3</v>
      </c>
      <c r="G217" s="8" t="s">
        <v>4</v>
      </c>
      <c r="H217" s="8" t="s">
        <v>5</v>
      </c>
      <c r="I217" s="8" t="s">
        <v>6</v>
      </c>
      <c r="J217" s="8" t="s">
        <v>7</v>
      </c>
      <c r="K217" s="8" t="s">
        <v>8</v>
      </c>
      <c r="L217" s="8" t="s">
        <v>9</v>
      </c>
      <c r="M217" s="8" t="s">
        <v>10</v>
      </c>
      <c r="N217" s="9" t="s">
        <v>11</v>
      </c>
      <c r="O217" s="9" t="s">
        <v>12</v>
      </c>
      <c r="P217" s="9" t="s">
        <v>13</v>
      </c>
    </row>
    <row r="218" spans="2:16" ht="17.25" customHeight="1" x14ac:dyDescent="0.2">
      <c r="B218" s="43" t="s">
        <v>210</v>
      </c>
      <c r="C218" s="17" t="s">
        <v>14</v>
      </c>
      <c r="D218" s="36">
        <f>+SUM(E218:P218)</f>
        <v>16750345.301611209</v>
      </c>
      <c r="E218" s="18">
        <f>+SUM(E219:E228)</f>
        <v>1600424.3123041962</v>
      </c>
      <c r="F218" s="18">
        <f t="shared" ref="F218:P218" si="4">+SUM(F219:F228)</f>
        <v>1464483.5532275951</v>
      </c>
      <c r="G218" s="18">
        <f t="shared" si="4"/>
        <v>1348468.968527518</v>
      </c>
      <c r="H218" s="18">
        <f t="shared" si="4"/>
        <v>1186770.1247354848</v>
      </c>
      <c r="I218" s="18">
        <f t="shared" si="4"/>
        <v>1168543.430232995</v>
      </c>
      <c r="J218" s="18">
        <f t="shared" si="4"/>
        <v>1262734.9300896493</v>
      </c>
      <c r="K218" s="18">
        <f t="shared" si="4"/>
        <v>1366234.4857187287</v>
      </c>
      <c r="L218" s="18">
        <f t="shared" si="4"/>
        <v>1341627.8986781349</v>
      </c>
      <c r="M218" s="18">
        <f t="shared" si="4"/>
        <v>1459421.4074013946</v>
      </c>
      <c r="N218" s="18">
        <f t="shared" si="4"/>
        <v>1483890.9422412806</v>
      </c>
      <c r="O218" s="18">
        <f t="shared" si="4"/>
        <v>1472255.00480794</v>
      </c>
      <c r="P218" s="18">
        <f t="shared" si="4"/>
        <v>1595490.2436462922</v>
      </c>
    </row>
    <row r="219" spans="2:16" ht="17.25" customHeight="1" x14ac:dyDescent="0.2">
      <c r="B219" s="41" t="str">
        <f t="shared" ref="B219:B227" si="5">_xlfn.CONCAT("17",C219)</f>
        <v>170</v>
      </c>
      <c r="C219" s="28">
        <v>0</v>
      </c>
      <c r="D219" s="37">
        <f>SUM(E219:P219)</f>
        <v>13575541.067788191</v>
      </c>
      <c r="E219" s="29">
        <v>1294151.6185279305</v>
      </c>
      <c r="F219" s="29">
        <v>1195360.1967979583</v>
      </c>
      <c r="G219" s="29">
        <v>1111249.8180773549</v>
      </c>
      <c r="H219" s="29">
        <v>962834.85603530286</v>
      </c>
      <c r="I219" s="29">
        <v>959024.4740661534</v>
      </c>
      <c r="J219" s="29">
        <v>1058382.8341404342</v>
      </c>
      <c r="K219" s="29">
        <v>1132495.264835025</v>
      </c>
      <c r="L219" s="29">
        <v>1086721.4333213924</v>
      </c>
      <c r="M219" s="29">
        <v>1169443.364850369</v>
      </c>
      <c r="N219" s="29">
        <v>1186550.159499299</v>
      </c>
      <c r="O219" s="29">
        <v>1163177.3352692327</v>
      </c>
      <c r="P219" s="29">
        <v>1256149.7123677391</v>
      </c>
    </row>
    <row r="220" spans="2:16" ht="17.25" customHeight="1" x14ac:dyDescent="0.2">
      <c r="B220" s="41" t="str">
        <f t="shared" si="5"/>
        <v>170 a 5</v>
      </c>
      <c r="C220" s="30" t="s">
        <v>15</v>
      </c>
      <c r="D220" s="37">
        <f t="shared" ref="D220:D228" si="6">SUM(E220:P220)</f>
        <v>994743.55803301744</v>
      </c>
      <c r="E220" s="29">
        <v>91259.236676265689</v>
      </c>
      <c r="F220" s="29">
        <v>73441.865499636595</v>
      </c>
      <c r="G220" s="29">
        <v>78732.831880162921</v>
      </c>
      <c r="H220" s="29">
        <v>97124.273160181925</v>
      </c>
      <c r="I220" s="29">
        <v>78862.228896841523</v>
      </c>
      <c r="J220" s="29">
        <v>72555.910779215192</v>
      </c>
      <c r="K220" s="29">
        <v>76521.470823703654</v>
      </c>
      <c r="L220" s="29">
        <v>76410.721106742261</v>
      </c>
      <c r="M220" s="29">
        <v>90867.070211025726</v>
      </c>
      <c r="N220" s="29">
        <v>85440.200991981255</v>
      </c>
      <c r="O220" s="29">
        <v>87939.714358707221</v>
      </c>
      <c r="P220" s="29">
        <v>85588.033648553261</v>
      </c>
    </row>
    <row r="221" spans="2:16" ht="17.25" customHeight="1" x14ac:dyDescent="0.2">
      <c r="B221" s="41" t="str">
        <f t="shared" si="5"/>
        <v>175 a 10</v>
      </c>
      <c r="C221" s="30" t="s">
        <v>16</v>
      </c>
      <c r="D221" s="37">
        <f t="shared" si="6"/>
        <v>763408.60120999999</v>
      </c>
      <c r="E221" s="29">
        <v>75134.561170000001</v>
      </c>
      <c r="F221" s="29">
        <v>66967.102319999991</v>
      </c>
      <c r="G221" s="29">
        <v>51096.54868</v>
      </c>
      <c r="H221" s="29">
        <v>51566.65249</v>
      </c>
      <c r="I221" s="29">
        <v>56235.143209999995</v>
      </c>
      <c r="J221" s="29">
        <v>52435.168509999996</v>
      </c>
      <c r="K221" s="29">
        <v>61097.048450000002</v>
      </c>
      <c r="L221" s="29">
        <v>67450.015729999999</v>
      </c>
      <c r="M221" s="29">
        <v>63933.1342</v>
      </c>
      <c r="N221" s="29">
        <v>67620.737379999991</v>
      </c>
      <c r="O221" s="29">
        <v>65840.07316</v>
      </c>
      <c r="P221" s="29">
        <v>84032.415909999996</v>
      </c>
    </row>
    <row r="222" spans="2:16" ht="17.25" customHeight="1" x14ac:dyDescent="0.2">
      <c r="B222" s="41" t="str">
        <f t="shared" si="5"/>
        <v>1710 a 15</v>
      </c>
      <c r="C222" s="30" t="s">
        <v>17</v>
      </c>
      <c r="D222" s="37">
        <f t="shared" si="6"/>
        <v>1399539.83042</v>
      </c>
      <c r="E222" s="29">
        <v>137578.93541000001</v>
      </c>
      <c r="F222" s="29">
        <v>127477.52040000001</v>
      </c>
      <c r="G222" s="29">
        <v>106356.81513999999</v>
      </c>
      <c r="H222" s="29">
        <v>74359.573839999997</v>
      </c>
      <c r="I222" s="29">
        <v>73283.06409</v>
      </c>
      <c r="J222" s="29">
        <v>78980.752339999992</v>
      </c>
      <c r="K222" s="29">
        <v>95310.707679999992</v>
      </c>
      <c r="L222" s="29">
        <v>109786.99489</v>
      </c>
      <c r="M222" s="29">
        <v>131297.95980000001</v>
      </c>
      <c r="N222" s="29">
        <v>143036.08109000002</v>
      </c>
      <c r="O222" s="29">
        <v>154152.69470000002</v>
      </c>
      <c r="P222" s="29">
        <v>167918.73104000001</v>
      </c>
    </row>
    <row r="223" spans="2:16" ht="17.25" customHeight="1" x14ac:dyDescent="0.2">
      <c r="B223" s="41" t="str">
        <f t="shared" si="5"/>
        <v>1715 a 20</v>
      </c>
      <c r="C223" s="30" t="s">
        <v>18</v>
      </c>
      <c r="D223" s="37">
        <f t="shared" si="6"/>
        <v>12380.709849999999</v>
      </c>
      <c r="E223" s="29">
        <v>1469.25324</v>
      </c>
      <c r="F223" s="29">
        <v>736.04959999999994</v>
      </c>
      <c r="G223" s="29">
        <v>512.60536999999999</v>
      </c>
      <c r="H223" s="29">
        <v>504.33229999999998</v>
      </c>
      <c r="I223" s="29">
        <v>981.12763999999993</v>
      </c>
      <c r="J223" s="29">
        <v>234.94198</v>
      </c>
      <c r="K223" s="29">
        <v>616.32339999999999</v>
      </c>
      <c r="L223" s="29">
        <v>1001.55197</v>
      </c>
      <c r="M223" s="29">
        <v>3237.3031900000001</v>
      </c>
      <c r="N223" s="29">
        <v>899.31016</v>
      </c>
      <c r="O223" s="29">
        <v>901.94521000000009</v>
      </c>
      <c r="P223" s="29">
        <v>1285.9657900000002</v>
      </c>
    </row>
    <row r="224" spans="2:16" ht="17.25" customHeight="1" x14ac:dyDescent="0.2">
      <c r="B224" s="41" t="str">
        <f t="shared" si="5"/>
        <v>1720 a 25</v>
      </c>
      <c r="C224" s="30" t="s">
        <v>19</v>
      </c>
      <c r="D224" s="37">
        <f t="shared" si="6"/>
        <v>4027.0263800000002</v>
      </c>
      <c r="E224" s="29">
        <v>819.51507000000004</v>
      </c>
      <c r="F224" s="29">
        <v>453.21156999999999</v>
      </c>
      <c r="G224" s="29">
        <v>403.42887999999999</v>
      </c>
      <c r="H224" s="29">
        <v>324.33010999999999</v>
      </c>
      <c r="I224" s="29">
        <v>143.83733000000001</v>
      </c>
      <c r="J224" s="29">
        <v>124.64000999999999</v>
      </c>
      <c r="K224" s="29">
        <v>131.4616</v>
      </c>
      <c r="L224" s="29">
        <v>213.14785000000001</v>
      </c>
      <c r="M224" s="29">
        <v>568.45303000000001</v>
      </c>
      <c r="N224" s="29">
        <v>281.89114999999998</v>
      </c>
      <c r="O224" s="29">
        <v>153.53209000000001</v>
      </c>
      <c r="P224" s="29">
        <v>409.57769000000002</v>
      </c>
    </row>
    <row r="225" spans="2:16" ht="17.25" customHeight="1" x14ac:dyDescent="0.2">
      <c r="B225" s="41" t="str">
        <f t="shared" si="5"/>
        <v>1725 a 30</v>
      </c>
      <c r="C225" s="30" t="s">
        <v>20</v>
      </c>
      <c r="D225" s="37">
        <f t="shared" si="6"/>
        <v>328.75557000000003</v>
      </c>
      <c r="E225" s="29">
        <v>3.6917299999999997</v>
      </c>
      <c r="F225" s="29">
        <v>28.774159999999998</v>
      </c>
      <c r="G225" s="29">
        <v>19.161660000000001</v>
      </c>
      <c r="H225" s="29">
        <v>25.248699999999999</v>
      </c>
      <c r="I225" s="29">
        <v>12.31437</v>
      </c>
      <c r="J225" s="29">
        <v>8.8292700000000011</v>
      </c>
      <c r="K225" s="29">
        <v>28.83287</v>
      </c>
      <c r="L225" s="29">
        <v>17.026980000000002</v>
      </c>
      <c r="M225" s="29">
        <v>17.802569999999999</v>
      </c>
      <c r="N225" s="29">
        <v>34.98283</v>
      </c>
      <c r="O225" s="29">
        <v>60.399940000000001</v>
      </c>
      <c r="P225" s="29">
        <v>71.690489999999997</v>
      </c>
    </row>
    <row r="226" spans="2:16" ht="17.25" customHeight="1" x14ac:dyDescent="0.2">
      <c r="B226" s="41" t="str">
        <f t="shared" si="5"/>
        <v>1730 a 35</v>
      </c>
      <c r="C226" s="30" t="s">
        <v>21</v>
      </c>
      <c r="D226" s="37">
        <f t="shared" si="6"/>
        <v>0</v>
      </c>
      <c r="E226" s="29">
        <v>0</v>
      </c>
      <c r="F226" s="29">
        <v>0</v>
      </c>
      <c r="G226" s="29">
        <v>0</v>
      </c>
      <c r="H226" s="29">
        <v>0</v>
      </c>
      <c r="I226" s="29">
        <v>0</v>
      </c>
      <c r="J226" s="29">
        <v>0</v>
      </c>
      <c r="K226" s="29">
        <v>0</v>
      </c>
      <c r="L226" s="29">
        <v>0</v>
      </c>
      <c r="M226" s="29">
        <v>0</v>
      </c>
      <c r="N226" s="29">
        <v>0</v>
      </c>
      <c r="O226" s="29">
        <v>0</v>
      </c>
      <c r="P226" s="29">
        <v>0</v>
      </c>
    </row>
    <row r="227" spans="2:16" ht="17.25" customHeight="1" x14ac:dyDescent="0.2">
      <c r="B227" s="41" t="str">
        <f t="shared" si="5"/>
        <v>1735 a 40</v>
      </c>
      <c r="C227" s="30" t="s">
        <v>22</v>
      </c>
      <c r="D227" s="37">
        <f t="shared" si="6"/>
        <v>375.75236000000007</v>
      </c>
      <c r="E227" s="29">
        <v>7.5004800000000005</v>
      </c>
      <c r="F227" s="29">
        <v>18.832879999999999</v>
      </c>
      <c r="G227" s="29">
        <v>97.758840000000006</v>
      </c>
      <c r="H227" s="29">
        <v>30.8581</v>
      </c>
      <c r="I227" s="29">
        <v>1.2406299999999999</v>
      </c>
      <c r="J227" s="29">
        <v>11.853060000000001</v>
      </c>
      <c r="K227" s="29">
        <v>33.376060000000003</v>
      </c>
      <c r="L227" s="29">
        <v>27.006830000000001</v>
      </c>
      <c r="M227" s="29">
        <v>56.31955</v>
      </c>
      <c r="N227" s="29">
        <v>27.579139999999999</v>
      </c>
      <c r="O227" s="29">
        <v>29.310079999999999</v>
      </c>
      <c r="P227" s="29">
        <v>34.116710000000005</v>
      </c>
    </row>
    <row r="228" spans="2:16" ht="17.25" customHeight="1" thickBot="1" x14ac:dyDescent="0.25">
      <c r="B228" s="41" t="str">
        <f>CONCATENATE("17",C228)</f>
        <v>17Mayor de 40</v>
      </c>
      <c r="C228" s="31" t="s">
        <v>23</v>
      </c>
      <c r="D228" s="38">
        <f t="shared" si="6"/>
        <v>0</v>
      </c>
      <c r="E228" s="38">
        <v>0</v>
      </c>
      <c r="F228" s="35">
        <v>0</v>
      </c>
      <c r="G228" s="32">
        <v>0</v>
      </c>
      <c r="H228" s="32">
        <v>0</v>
      </c>
      <c r="I228" s="32">
        <v>0</v>
      </c>
      <c r="J228" s="32">
        <v>0</v>
      </c>
      <c r="K228" s="32">
        <v>0</v>
      </c>
      <c r="L228" s="32">
        <v>0</v>
      </c>
      <c r="M228" s="32">
        <v>0</v>
      </c>
      <c r="N228" s="32">
        <v>0</v>
      </c>
      <c r="O228" s="32">
        <v>0</v>
      </c>
      <c r="P228" s="32">
        <v>0</v>
      </c>
    </row>
    <row r="229" spans="2:16" ht="17.25" customHeight="1" thickTop="1" x14ac:dyDescent="0.2"/>
    <row r="230" spans="2:16" ht="17.25" customHeight="1" thickBot="1" x14ac:dyDescent="0.25"/>
    <row r="231" spans="2:16" ht="17.25" customHeight="1" thickTop="1" x14ac:dyDescent="0.2">
      <c r="C231" s="27" t="s">
        <v>211</v>
      </c>
      <c r="D231" s="8" t="s">
        <v>1</v>
      </c>
      <c r="E231" s="8" t="s">
        <v>2</v>
      </c>
      <c r="F231" s="8" t="s">
        <v>3</v>
      </c>
      <c r="G231" s="8" t="s">
        <v>4</v>
      </c>
      <c r="H231" s="8" t="s">
        <v>5</v>
      </c>
      <c r="I231" s="8" t="s">
        <v>6</v>
      </c>
      <c r="J231" s="8" t="s">
        <v>7</v>
      </c>
      <c r="K231" s="8" t="s">
        <v>8</v>
      </c>
      <c r="L231" s="8" t="s">
        <v>9</v>
      </c>
      <c r="M231" s="8" t="s">
        <v>10</v>
      </c>
      <c r="N231" s="9" t="s">
        <v>11</v>
      </c>
      <c r="O231" s="9" t="s">
        <v>12</v>
      </c>
      <c r="P231" s="9" t="s">
        <v>13</v>
      </c>
    </row>
    <row r="232" spans="2:16" ht="17.25" customHeight="1" x14ac:dyDescent="0.2">
      <c r="B232" s="43" t="s">
        <v>212</v>
      </c>
      <c r="C232" s="17" t="s">
        <v>14</v>
      </c>
      <c r="D232" s="36">
        <v>23994218.381965704</v>
      </c>
      <c r="E232" s="18">
        <v>1592358.8838872288</v>
      </c>
      <c r="F232" s="18">
        <v>1690828.3720112306</v>
      </c>
      <c r="G232" s="18">
        <v>2028247.2846449267</v>
      </c>
      <c r="H232" s="18">
        <v>1932219.7756630541</v>
      </c>
      <c r="I232" s="18">
        <v>1996500.4702293875</v>
      </c>
      <c r="J232" s="18">
        <v>2006109.0904027852</v>
      </c>
      <c r="K232" s="18">
        <v>2147591.5925226561</v>
      </c>
      <c r="L232" s="18">
        <v>2124481.8959634067</v>
      </c>
      <c r="M232" s="18">
        <v>2084735.8147009064</v>
      </c>
      <c r="N232" s="18">
        <v>2101001.8370893402</v>
      </c>
      <c r="O232" s="18">
        <v>2185364.4604523401</v>
      </c>
      <c r="P232" s="18">
        <v>2104778.9043984395</v>
      </c>
    </row>
    <row r="233" spans="2:16" ht="17.25" customHeight="1" x14ac:dyDescent="0.2">
      <c r="B233" s="41" t="str">
        <f>CONCATENATE("18",C233)</f>
        <v>180</v>
      </c>
      <c r="C233" s="28">
        <v>0</v>
      </c>
      <c r="D233" s="37">
        <v>19632401.825586773</v>
      </c>
      <c r="E233" s="29">
        <v>1300571.9298104877</v>
      </c>
      <c r="F233" s="29">
        <v>1366554.7608692991</v>
      </c>
      <c r="G233" s="29">
        <v>1688764.3398973057</v>
      </c>
      <c r="H233" s="29">
        <v>1600720.425391888</v>
      </c>
      <c r="I233" s="29">
        <v>1651859.1023286078</v>
      </c>
      <c r="J233" s="29">
        <v>1652233.469639298</v>
      </c>
      <c r="K233" s="29">
        <v>1756708.5476485114</v>
      </c>
      <c r="L233" s="29">
        <v>1718158.2629466827</v>
      </c>
      <c r="M233" s="29">
        <v>1678212.7596863655</v>
      </c>
      <c r="N233" s="29">
        <v>1714078.6819022023</v>
      </c>
      <c r="O233" s="29">
        <v>1777023.7265372763</v>
      </c>
      <c r="P233" s="29">
        <v>1727515.8189288499</v>
      </c>
    </row>
    <row r="234" spans="2:16" ht="17.25" customHeight="1" x14ac:dyDescent="0.2">
      <c r="B234" s="41" t="str">
        <f t="shared" ref="B234:B242" si="7">CONCATENATE("18",C234)</f>
        <v>180 a 5</v>
      </c>
      <c r="C234" s="30" t="s">
        <v>15</v>
      </c>
      <c r="D234" s="37">
        <v>1258569.3908689264</v>
      </c>
      <c r="E234" s="29">
        <v>83663.393836741365</v>
      </c>
      <c r="F234" s="29">
        <v>91888.813351931312</v>
      </c>
      <c r="G234" s="29">
        <v>97218.279667620984</v>
      </c>
      <c r="H234" s="29">
        <v>99092.528011165748</v>
      </c>
      <c r="I234" s="29">
        <v>104392.70910077963</v>
      </c>
      <c r="J234" s="29">
        <v>107956.0739734871</v>
      </c>
      <c r="K234" s="29">
        <v>115690.16915414493</v>
      </c>
      <c r="L234" s="29">
        <v>125023.43769672405</v>
      </c>
      <c r="M234" s="29">
        <v>120589.97224454093</v>
      </c>
      <c r="N234" s="29">
        <v>103723.22918713752</v>
      </c>
      <c r="O234" s="29">
        <v>108488.38081506325</v>
      </c>
      <c r="P234" s="29">
        <v>100842.40382958956</v>
      </c>
    </row>
    <row r="235" spans="2:16" ht="17.25" customHeight="1" x14ac:dyDescent="0.2">
      <c r="B235" s="41" t="str">
        <f t="shared" si="7"/>
        <v>185 a 10</v>
      </c>
      <c r="C235" s="30" t="s">
        <v>16</v>
      </c>
      <c r="D235" s="37">
        <v>1049882.94435</v>
      </c>
      <c r="E235" s="29">
        <v>76454.337039999999</v>
      </c>
      <c r="F235" s="29">
        <v>81217.162230000002</v>
      </c>
      <c r="G235" s="29">
        <v>79389.80012</v>
      </c>
      <c r="H235" s="29">
        <v>75673.857029999999</v>
      </c>
      <c r="I235" s="29">
        <v>90190.904470000009</v>
      </c>
      <c r="J235" s="29">
        <v>81563.009320000012</v>
      </c>
      <c r="K235" s="29">
        <v>103587.28198</v>
      </c>
      <c r="L235" s="29">
        <v>90522.633809999999</v>
      </c>
      <c r="M235" s="29">
        <v>97181.487469999993</v>
      </c>
      <c r="N235" s="29">
        <v>89683.29905999999</v>
      </c>
      <c r="O235" s="29">
        <v>95838.032269999996</v>
      </c>
      <c r="P235" s="29">
        <v>88581.139550000007</v>
      </c>
    </row>
    <row r="236" spans="2:16" ht="17.25" customHeight="1" x14ac:dyDescent="0.2">
      <c r="B236" s="41" t="str">
        <f t="shared" si="7"/>
        <v>1810 a 15</v>
      </c>
      <c r="C236" s="30" t="s">
        <v>17</v>
      </c>
      <c r="D236" s="37">
        <v>2036320.2369899999</v>
      </c>
      <c r="E236" s="29">
        <v>130610.27806000001</v>
      </c>
      <c r="F236" s="29">
        <v>149720.38390000002</v>
      </c>
      <c r="G236" s="29">
        <v>161183.83776999998</v>
      </c>
      <c r="H236" s="29">
        <v>155400.16689999998</v>
      </c>
      <c r="I236" s="29">
        <v>148679.75052</v>
      </c>
      <c r="J236" s="29">
        <v>162448.98273000002</v>
      </c>
      <c r="K236" s="29">
        <v>170643.71281999999</v>
      </c>
      <c r="L236" s="29">
        <v>189280.17681</v>
      </c>
      <c r="M236" s="29">
        <v>187243.62271999998</v>
      </c>
      <c r="N236" s="29">
        <v>192625.36341000002</v>
      </c>
      <c r="O236" s="29">
        <v>202313.79089</v>
      </c>
      <c r="P236" s="29">
        <v>186170.17045999999</v>
      </c>
    </row>
    <row r="237" spans="2:16" ht="17.25" customHeight="1" x14ac:dyDescent="0.2">
      <c r="B237" s="41" t="str">
        <f t="shared" si="7"/>
        <v>1815 a 20</v>
      </c>
      <c r="C237" s="30" t="s">
        <v>18</v>
      </c>
      <c r="D237" s="37">
        <v>11231.7961</v>
      </c>
      <c r="E237" s="29">
        <v>687.83616999999992</v>
      </c>
      <c r="F237" s="29">
        <v>1191.64375</v>
      </c>
      <c r="G237" s="29">
        <v>1153.04259</v>
      </c>
      <c r="H237" s="29">
        <v>858.21075000000008</v>
      </c>
      <c r="I237" s="29">
        <v>962.2728699999999</v>
      </c>
      <c r="J237" s="29">
        <v>1131.6052299999999</v>
      </c>
      <c r="K237" s="29">
        <v>709.98334999999997</v>
      </c>
      <c r="L237" s="29">
        <v>1149.1805100000001</v>
      </c>
      <c r="M237" s="29">
        <v>714.79570000000001</v>
      </c>
      <c r="N237" s="29">
        <v>701.28660000000002</v>
      </c>
      <c r="O237" s="29">
        <v>901.26143999999999</v>
      </c>
      <c r="P237" s="29">
        <v>1070.67714</v>
      </c>
    </row>
    <row r="238" spans="2:16" ht="17.25" customHeight="1" x14ac:dyDescent="0.2">
      <c r="B238" s="41" t="str">
        <f t="shared" si="7"/>
        <v>1820 a 25</v>
      </c>
      <c r="C238" s="30" t="s">
        <v>19</v>
      </c>
      <c r="D238" s="37">
        <v>4768.9700300000004</v>
      </c>
      <c r="E238" s="29">
        <v>322.76962999999995</v>
      </c>
      <c r="F238" s="29">
        <v>172.39922999999999</v>
      </c>
      <c r="G238" s="29">
        <v>459.27270999999996</v>
      </c>
      <c r="H238" s="29">
        <v>398.91931000000005</v>
      </c>
      <c r="I238" s="29">
        <v>344.88908000000004</v>
      </c>
      <c r="J238" s="29">
        <v>729.20979999999997</v>
      </c>
      <c r="K238" s="29">
        <v>197.23930000000001</v>
      </c>
      <c r="L238" s="29">
        <v>237.56416999999999</v>
      </c>
      <c r="M238" s="29">
        <v>678.13902999999993</v>
      </c>
      <c r="N238" s="29">
        <v>110.33266999999999</v>
      </c>
      <c r="O238" s="29">
        <v>599.90589999999997</v>
      </c>
      <c r="P238" s="29">
        <v>518.32920000000001</v>
      </c>
    </row>
    <row r="239" spans="2:16" ht="17.25" customHeight="1" x14ac:dyDescent="0.2">
      <c r="B239" s="41" t="str">
        <f t="shared" si="7"/>
        <v>1825 a 30</v>
      </c>
      <c r="C239" s="30" t="s">
        <v>20</v>
      </c>
      <c r="D239" s="37">
        <v>813.07400999999993</v>
      </c>
      <c r="E239" s="29">
        <v>36.289319999999996</v>
      </c>
      <c r="F239" s="29">
        <v>66.205029999999994</v>
      </c>
      <c r="G239" s="29">
        <v>66.829790000000003</v>
      </c>
      <c r="H239" s="29">
        <v>55.665010000000002</v>
      </c>
      <c r="I239" s="29">
        <v>42.826169999999998</v>
      </c>
      <c r="J239" s="29">
        <v>8.8777699999999999</v>
      </c>
      <c r="K239" s="29">
        <v>45.353299999999997</v>
      </c>
      <c r="L239" s="29">
        <v>96.306619999999995</v>
      </c>
      <c r="M239" s="29">
        <v>95.948400000000007</v>
      </c>
      <c r="N239" s="29">
        <v>53.432830000000003</v>
      </c>
      <c r="O239" s="29">
        <v>177.06890999999999</v>
      </c>
      <c r="P239" s="29">
        <v>68.270859999999999</v>
      </c>
    </row>
    <row r="240" spans="2:16" ht="17.25" customHeight="1" x14ac:dyDescent="0.2">
      <c r="B240" s="41" t="str">
        <f t="shared" si="7"/>
        <v>1830 a 35</v>
      </c>
      <c r="C240" s="30" t="s">
        <v>21</v>
      </c>
      <c r="D240" s="37">
        <v>0</v>
      </c>
      <c r="E240" s="29">
        <v>0</v>
      </c>
      <c r="F240" s="29">
        <v>0</v>
      </c>
      <c r="G240" s="29">
        <v>0</v>
      </c>
      <c r="H240" s="29">
        <v>0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</row>
    <row r="241" spans="2:16" ht="17.25" customHeight="1" x14ac:dyDescent="0.2">
      <c r="B241" s="41" t="str">
        <f t="shared" si="7"/>
        <v>1835 a 40</v>
      </c>
      <c r="C241" s="30" t="s">
        <v>22</v>
      </c>
      <c r="D241" s="37">
        <v>230.14402999999999</v>
      </c>
      <c r="E241" s="29">
        <v>12.05002</v>
      </c>
      <c r="F241" s="29">
        <v>17.00365</v>
      </c>
      <c r="G241" s="29">
        <v>11.882099999999999</v>
      </c>
      <c r="H241" s="29">
        <v>20.003259999999997</v>
      </c>
      <c r="I241" s="29">
        <v>28.015689999999999</v>
      </c>
      <c r="J241" s="29">
        <v>37.861939999999997</v>
      </c>
      <c r="K241" s="29">
        <v>9.3049699999999991</v>
      </c>
      <c r="L241" s="29">
        <v>14.333399999999999</v>
      </c>
      <c r="M241" s="29">
        <v>19.089449999999999</v>
      </c>
      <c r="N241" s="29">
        <v>26.21143</v>
      </c>
      <c r="O241" s="29">
        <v>22.293690000000002</v>
      </c>
      <c r="P241" s="29">
        <v>12.094429999999999</v>
      </c>
    </row>
    <row r="242" spans="2:16" ht="17.25" customHeight="1" thickBot="1" x14ac:dyDescent="0.25">
      <c r="B242" s="41" t="str">
        <f t="shared" si="7"/>
        <v>18Mayor de 40</v>
      </c>
      <c r="C242" s="31" t="s">
        <v>23</v>
      </c>
      <c r="D242" s="38">
        <v>0</v>
      </c>
      <c r="E242" s="38">
        <v>0</v>
      </c>
      <c r="F242" s="35">
        <v>0</v>
      </c>
      <c r="G242" s="32">
        <v>0</v>
      </c>
      <c r="H242" s="32">
        <v>0</v>
      </c>
      <c r="I242" s="32">
        <v>0</v>
      </c>
      <c r="J242" s="32">
        <v>0</v>
      </c>
      <c r="K242" s="32">
        <v>0</v>
      </c>
      <c r="L242" s="32">
        <v>0</v>
      </c>
      <c r="M242" s="32">
        <v>0</v>
      </c>
      <c r="N242" s="32">
        <v>0</v>
      </c>
      <c r="O242" s="32">
        <v>0</v>
      </c>
      <c r="P242" s="32">
        <v>0</v>
      </c>
    </row>
    <row r="243" spans="2:16" ht="17.25" customHeight="1" thickTop="1" x14ac:dyDescent="0.2"/>
    <row r="244" spans="2:16" ht="17.25" customHeight="1" thickBot="1" x14ac:dyDescent="0.25"/>
    <row r="245" spans="2:16" ht="17.25" customHeight="1" thickTop="1" x14ac:dyDescent="0.2">
      <c r="C245" s="27" t="s">
        <v>216</v>
      </c>
      <c r="D245" s="8" t="s">
        <v>1</v>
      </c>
      <c r="E245" s="8" t="s">
        <v>2</v>
      </c>
      <c r="F245" s="8" t="s">
        <v>3</v>
      </c>
      <c r="G245" s="8" t="s">
        <v>4</v>
      </c>
      <c r="H245" s="8" t="s">
        <v>5</v>
      </c>
      <c r="I245" s="8" t="s">
        <v>6</v>
      </c>
      <c r="J245" s="8" t="s">
        <v>7</v>
      </c>
      <c r="K245" s="8" t="s">
        <v>8</v>
      </c>
      <c r="L245" s="8" t="s">
        <v>9</v>
      </c>
      <c r="M245" s="8" t="s">
        <v>10</v>
      </c>
      <c r="N245" s="9" t="s">
        <v>11</v>
      </c>
      <c r="O245" s="9" t="s">
        <v>12</v>
      </c>
      <c r="P245" s="9" t="s">
        <v>13</v>
      </c>
    </row>
    <row r="246" spans="2:16" ht="17.25" customHeight="1" x14ac:dyDescent="0.2">
      <c r="B246" s="43" t="s">
        <v>215</v>
      </c>
      <c r="C246" s="17" t="s">
        <v>14</v>
      </c>
      <c r="D246" s="36">
        <f>+SUM(E246:P246)</f>
        <v>29191939.614574511</v>
      </c>
      <c r="E246" s="18">
        <f>+SUM(E247:E256)</f>
        <v>2204605.9833475477</v>
      </c>
      <c r="F246" s="18">
        <f t="shared" ref="F246:P246" si="8">+SUM(F247:F256)</f>
        <v>2199312.2102998672</v>
      </c>
      <c r="G246" s="18">
        <f t="shared" si="8"/>
        <v>2641059.14521892</v>
      </c>
      <c r="H246" s="18">
        <f t="shared" si="8"/>
        <v>2445895.5314830267</v>
      </c>
      <c r="I246" s="18">
        <f t="shared" si="8"/>
        <v>2664189.9783639209</v>
      </c>
      <c r="J246" s="18">
        <f t="shared" si="8"/>
        <v>2649645.2377452673</v>
      </c>
      <c r="K246" s="18">
        <f t="shared" si="8"/>
        <v>2542908.0526269833</v>
      </c>
      <c r="L246" s="18">
        <f t="shared" si="8"/>
        <v>2699806.2885158206</v>
      </c>
      <c r="M246" s="18">
        <f t="shared" si="8"/>
        <v>2374501.9705680078</v>
      </c>
      <c r="N246" s="18">
        <f t="shared" si="8"/>
        <v>2289831.5385889364</v>
      </c>
      <c r="O246" s="18">
        <f t="shared" si="8"/>
        <v>2324362.6814734186</v>
      </c>
      <c r="P246" s="18">
        <f t="shared" si="8"/>
        <v>2155820.9963427917</v>
      </c>
    </row>
    <row r="247" spans="2:16" ht="17.25" customHeight="1" x14ac:dyDescent="0.2">
      <c r="B247" s="41" t="str">
        <f>CONCATENATE("19",C247)</f>
        <v>190</v>
      </c>
      <c r="C247" s="28">
        <v>0</v>
      </c>
      <c r="D247" s="37">
        <f>SUM(E247:P247)</f>
        <v>24355263.016790289</v>
      </c>
      <c r="E247" s="29">
        <v>1831274.0178338173</v>
      </c>
      <c r="F247" s="29">
        <v>1850342.3729611696</v>
      </c>
      <c r="G247" s="29">
        <v>2232574.1368169533</v>
      </c>
      <c r="H247" s="29">
        <v>2102579.064882875</v>
      </c>
      <c r="I247" s="29">
        <v>2287383.5847183033</v>
      </c>
      <c r="J247" s="29">
        <v>2232424.0965183419</v>
      </c>
      <c r="K247" s="29">
        <v>2137169.6684523094</v>
      </c>
      <c r="L247" s="29">
        <v>2199695.5696913116</v>
      </c>
      <c r="M247" s="29">
        <v>1953142.757829156</v>
      </c>
      <c r="N247" s="29">
        <v>1887809.3562343051</v>
      </c>
      <c r="O247" s="29">
        <v>1883417.9998009435</v>
      </c>
      <c r="P247" s="29">
        <v>1757450.3910508037</v>
      </c>
    </row>
    <row r="248" spans="2:16" ht="17.25" customHeight="1" x14ac:dyDescent="0.2">
      <c r="B248" s="41" t="str">
        <f t="shared" ref="B248:B256" si="9">CONCATENATE("19",C248)</f>
        <v>190 a 5</v>
      </c>
      <c r="C248" s="30" t="s">
        <v>15</v>
      </c>
      <c r="D248" s="37">
        <f t="shared" ref="D248:D256" si="10">SUM(E248:P248)</f>
        <v>1436163.8923542192</v>
      </c>
      <c r="E248" s="29">
        <v>101116.33621373081</v>
      </c>
      <c r="F248" s="29">
        <v>103738.32318869786</v>
      </c>
      <c r="G248" s="29">
        <v>115461.31418196662</v>
      </c>
      <c r="H248" s="29">
        <v>110658.86975015177</v>
      </c>
      <c r="I248" s="29">
        <v>112409.94598561768</v>
      </c>
      <c r="J248" s="29">
        <v>154353.99603692527</v>
      </c>
      <c r="K248" s="29">
        <v>137805.65890467376</v>
      </c>
      <c r="L248" s="29">
        <v>144495.55446450881</v>
      </c>
      <c r="M248" s="29">
        <v>111092.46813885184</v>
      </c>
      <c r="N248" s="29">
        <v>126484.70053463161</v>
      </c>
      <c r="O248" s="29">
        <v>110628.43755247518</v>
      </c>
      <c r="P248" s="29">
        <v>107918.28740198798</v>
      </c>
    </row>
    <row r="249" spans="2:16" ht="17.25" customHeight="1" x14ac:dyDescent="0.2">
      <c r="B249" s="41" t="str">
        <f t="shared" si="9"/>
        <v>195 a 10</v>
      </c>
      <c r="C249" s="30" t="s">
        <v>16</v>
      </c>
      <c r="D249" s="37">
        <f t="shared" si="10"/>
        <v>1111424.0719300001</v>
      </c>
      <c r="E249" s="29">
        <v>98007.397319999989</v>
      </c>
      <c r="F249" s="29">
        <v>86157.055529999998</v>
      </c>
      <c r="G249" s="29">
        <v>96376.571690000012</v>
      </c>
      <c r="H249" s="29">
        <v>81794.692309999999</v>
      </c>
      <c r="I249" s="29">
        <v>87632.364069999996</v>
      </c>
      <c r="J249" s="29">
        <v>92463.1774</v>
      </c>
      <c r="K249" s="29">
        <v>81924.986550000001</v>
      </c>
      <c r="L249" s="29">
        <v>110969.34953000001</v>
      </c>
      <c r="M249" s="29">
        <v>98989.075870000001</v>
      </c>
      <c r="N249" s="29">
        <v>83901.409799999994</v>
      </c>
      <c r="O249" s="29">
        <v>102197.07798</v>
      </c>
      <c r="P249" s="29">
        <v>91010.913880000007</v>
      </c>
    </row>
    <row r="250" spans="2:16" ht="17.25" customHeight="1" x14ac:dyDescent="0.2">
      <c r="B250" s="41" t="str">
        <f t="shared" si="9"/>
        <v>1910 a 15</v>
      </c>
      <c r="C250" s="30" t="s">
        <v>17</v>
      </c>
      <c r="D250" s="37">
        <f t="shared" si="10"/>
        <v>2273228.8494500001</v>
      </c>
      <c r="E250" s="29">
        <v>172888.64412000001</v>
      </c>
      <c r="F250" s="29">
        <v>158412.34888000001</v>
      </c>
      <c r="G250" s="29">
        <v>195515.16938000001</v>
      </c>
      <c r="H250" s="29">
        <v>150225.44998999999</v>
      </c>
      <c r="I250" s="29">
        <v>175177.46419</v>
      </c>
      <c r="J250" s="29">
        <v>169581.23900999999</v>
      </c>
      <c r="K250" s="29">
        <v>184150.86822</v>
      </c>
      <c r="L250" s="29">
        <v>243701.85511</v>
      </c>
      <c r="M250" s="29">
        <v>209704.77041999999</v>
      </c>
      <c r="N250" s="29">
        <v>190353.60419000001</v>
      </c>
      <c r="O250" s="29">
        <v>225514.80398</v>
      </c>
      <c r="P250" s="29">
        <v>198002.63196</v>
      </c>
    </row>
    <row r="251" spans="2:16" ht="17.25" customHeight="1" x14ac:dyDescent="0.2">
      <c r="B251" s="41" t="str">
        <f t="shared" si="9"/>
        <v>1915 a 20</v>
      </c>
      <c r="C251" s="30" t="s">
        <v>18</v>
      </c>
      <c r="D251" s="37">
        <f t="shared" si="10"/>
        <v>8635.4718300000004</v>
      </c>
      <c r="E251" s="29">
        <v>1010.84167</v>
      </c>
      <c r="F251" s="29">
        <v>328.15609999999998</v>
      </c>
      <c r="G251" s="29">
        <v>857.53199999999993</v>
      </c>
      <c r="H251" s="29">
        <v>531.48284999999998</v>
      </c>
      <c r="I251" s="29">
        <v>1458.5736099999999</v>
      </c>
      <c r="J251" s="29">
        <v>689.78702999999996</v>
      </c>
      <c r="K251" s="29">
        <v>631.89702999999997</v>
      </c>
      <c r="L251" s="29">
        <v>631.39931999999999</v>
      </c>
      <c r="M251" s="29">
        <v>418.57918999999998</v>
      </c>
      <c r="N251" s="29">
        <v>692.69188999999994</v>
      </c>
      <c r="O251" s="29">
        <v>962.58916000000011</v>
      </c>
      <c r="P251" s="29">
        <v>421.94198</v>
      </c>
    </row>
    <row r="252" spans="2:16" ht="17.25" customHeight="1" x14ac:dyDescent="0.2">
      <c r="B252" s="41" t="str">
        <f t="shared" si="9"/>
        <v>1920 a 25</v>
      </c>
      <c r="C252" s="30" t="s">
        <v>19</v>
      </c>
      <c r="D252" s="37">
        <f t="shared" si="10"/>
        <v>6022.0841899999996</v>
      </c>
      <c r="E252" s="29">
        <v>231.91618</v>
      </c>
      <c r="F252" s="29">
        <v>290.2955</v>
      </c>
      <c r="G252" s="29">
        <v>193.11294000000001</v>
      </c>
      <c r="H252" s="29">
        <v>51.385289999999998</v>
      </c>
      <c r="I252" s="29">
        <v>48.499870000000001</v>
      </c>
      <c r="J252" s="29">
        <v>87.940489999999997</v>
      </c>
      <c r="K252" s="29">
        <v>1189.8449600000001</v>
      </c>
      <c r="L252" s="29">
        <v>136.34205999999998</v>
      </c>
      <c r="M252" s="29">
        <v>1092.41653</v>
      </c>
      <c r="N252" s="29">
        <v>247.36298000000002</v>
      </c>
      <c r="O252" s="29">
        <v>1490.4981699999998</v>
      </c>
      <c r="P252" s="29">
        <v>962.46922000000006</v>
      </c>
    </row>
    <row r="253" spans="2:16" ht="17.25" customHeight="1" x14ac:dyDescent="0.2">
      <c r="B253" s="41" t="str">
        <f t="shared" si="9"/>
        <v>1925 a 30</v>
      </c>
      <c r="C253" s="30" t="s">
        <v>20</v>
      </c>
      <c r="D253" s="37">
        <f t="shared" si="10"/>
        <v>606.97569999999996</v>
      </c>
      <c r="E253" s="29">
        <v>36.656649999999999</v>
      </c>
      <c r="F253" s="29">
        <v>21.683949999999999</v>
      </c>
      <c r="G253" s="29">
        <v>50.018419999999999</v>
      </c>
      <c r="H253" s="29">
        <v>34.31277</v>
      </c>
      <c r="I253" s="29">
        <v>42.96152</v>
      </c>
      <c r="J253" s="29">
        <v>29.641029999999997</v>
      </c>
      <c r="K253" s="29">
        <v>7.4685899999999998</v>
      </c>
      <c r="L253" s="29">
        <v>106.49066000000001</v>
      </c>
      <c r="M253" s="29">
        <v>41.922460000000001</v>
      </c>
      <c r="N253" s="29">
        <v>104.43638</v>
      </c>
      <c r="O253" s="29">
        <v>97.001270000000005</v>
      </c>
      <c r="P253" s="29">
        <v>34.382000000000005</v>
      </c>
    </row>
    <row r="254" spans="2:16" ht="17.25" customHeight="1" x14ac:dyDescent="0.2">
      <c r="B254" s="41" t="str">
        <f t="shared" si="9"/>
        <v>1930 a 35</v>
      </c>
      <c r="C254" s="30" t="s">
        <v>21</v>
      </c>
      <c r="D254" s="37">
        <f t="shared" si="10"/>
        <v>0</v>
      </c>
      <c r="E254" s="29">
        <v>0</v>
      </c>
      <c r="F254" s="29">
        <v>0</v>
      </c>
      <c r="G254" s="29">
        <v>0</v>
      </c>
      <c r="H254" s="29">
        <v>0</v>
      </c>
      <c r="I254" s="29">
        <v>0</v>
      </c>
      <c r="J254" s="29">
        <v>0</v>
      </c>
      <c r="K254" s="29">
        <v>0</v>
      </c>
      <c r="L254" s="29">
        <v>0</v>
      </c>
      <c r="M254" s="29">
        <v>0</v>
      </c>
      <c r="N254" s="29">
        <v>0</v>
      </c>
      <c r="O254" s="29">
        <v>0</v>
      </c>
      <c r="P254" s="29">
        <v>0</v>
      </c>
    </row>
    <row r="255" spans="2:16" ht="17.25" customHeight="1" x14ac:dyDescent="0.2">
      <c r="B255" s="41" t="str">
        <f t="shared" si="9"/>
        <v>1935 a 40</v>
      </c>
      <c r="C255" s="30" t="s">
        <v>22</v>
      </c>
      <c r="D255" s="37">
        <f t="shared" si="10"/>
        <v>595.25232999999992</v>
      </c>
      <c r="E255" s="29">
        <v>40.173359999999995</v>
      </c>
      <c r="F255" s="29">
        <v>21.97419</v>
      </c>
      <c r="G255" s="29">
        <v>31.289789999999996</v>
      </c>
      <c r="H255" s="29">
        <v>20.27364</v>
      </c>
      <c r="I255" s="29">
        <v>36.584400000000002</v>
      </c>
      <c r="J255" s="29">
        <v>15.360230000000001</v>
      </c>
      <c r="K255" s="29">
        <v>27.65992</v>
      </c>
      <c r="L255" s="29">
        <v>69.727680000000007</v>
      </c>
      <c r="M255" s="29">
        <v>19.980129999999999</v>
      </c>
      <c r="N255" s="29">
        <v>237.97657999999998</v>
      </c>
      <c r="O255" s="29">
        <v>54.273559999999996</v>
      </c>
      <c r="P255" s="29">
        <v>19.978849999999998</v>
      </c>
    </row>
    <row r="256" spans="2:16" ht="17.25" customHeight="1" thickBot="1" x14ac:dyDescent="0.25">
      <c r="B256" s="41" t="str">
        <f t="shared" si="9"/>
        <v>19Mayor de 40</v>
      </c>
      <c r="C256" s="31" t="s">
        <v>23</v>
      </c>
      <c r="D256" s="38">
        <f t="shared" si="10"/>
        <v>0</v>
      </c>
      <c r="E256" s="38">
        <v>0</v>
      </c>
      <c r="F256" s="38">
        <v>0</v>
      </c>
      <c r="G256" s="38">
        <v>0</v>
      </c>
      <c r="H256" s="38">
        <v>0</v>
      </c>
      <c r="I256" s="38">
        <v>0</v>
      </c>
      <c r="J256" s="38">
        <v>0</v>
      </c>
      <c r="K256" s="38">
        <v>0</v>
      </c>
      <c r="L256" s="38">
        <v>0</v>
      </c>
      <c r="M256" s="38">
        <v>0</v>
      </c>
      <c r="N256" s="38">
        <v>0</v>
      </c>
      <c r="O256" s="38">
        <v>0</v>
      </c>
      <c r="P256" s="38">
        <v>0</v>
      </c>
    </row>
    <row r="257" spans="2:16" ht="17.25" customHeight="1" thickTop="1" x14ac:dyDescent="0.2"/>
    <row r="258" spans="2:16" ht="17.25" customHeight="1" thickBot="1" x14ac:dyDescent="0.25"/>
    <row r="259" spans="2:16" ht="17.25" customHeight="1" thickTop="1" x14ac:dyDescent="0.2">
      <c r="C259" s="27" t="s">
        <v>217</v>
      </c>
      <c r="D259" s="8" t="s">
        <v>1</v>
      </c>
      <c r="E259" s="8" t="s">
        <v>2</v>
      </c>
      <c r="F259" s="8" t="s">
        <v>3</v>
      </c>
      <c r="G259" s="8" t="s">
        <v>4</v>
      </c>
      <c r="H259" s="8" t="s">
        <v>5</v>
      </c>
      <c r="I259" s="8" t="s">
        <v>6</v>
      </c>
      <c r="J259" s="8" t="s">
        <v>7</v>
      </c>
      <c r="K259" s="8" t="s">
        <v>8</v>
      </c>
      <c r="L259" s="8" t="s">
        <v>9</v>
      </c>
      <c r="M259" s="8" t="s">
        <v>10</v>
      </c>
      <c r="N259" s="9" t="s">
        <v>11</v>
      </c>
      <c r="O259" s="9" t="s">
        <v>12</v>
      </c>
      <c r="P259" s="9" t="s">
        <v>13</v>
      </c>
    </row>
    <row r="260" spans="2:16" ht="17.25" customHeight="1" x14ac:dyDescent="0.2">
      <c r="B260" s="43" t="s">
        <v>218</v>
      </c>
      <c r="C260" s="17" t="s">
        <v>14</v>
      </c>
      <c r="D260" s="36">
        <v>28684376.96304981</v>
      </c>
      <c r="E260" s="18">
        <v>2380396.1359116514</v>
      </c>
      <c r="F260" s="18">
        <v>2151066.6808428527</v>
      </c>
      <c r="G260" s="18">
        <v>2518595.7296733293</v>
      </c>
      <c r="H260" s="18">
        <v>2149259.5140307508</v>
      </c>
      <c r="I260" s="18">
        <v>2616152.9358455767</v>
      </c>
      <c r="J260" s="18">
        <v>2540930.3019330474</v>
      </c>
      <c r="K260" s="18">
        <v>2444184.1653977348</v>
      </c>
      <c r="L260" s="18">
        <v>2670084.7816675333</v>
      </c>
      <c r="M260" s="18">
        <v>2370504.0090282504</v>
      </c>
      <c r="N260" s="18">
        <v>2230361.7227872489</v>
      </c>
      <c r="O260" s="18">
        <v>2425426.0827592644</v>
      </c>
      <c r="P260" s="18">
        <v>2187414.9031725698</v>
      </c>
    </row>
    <row r="261" spans="2:16" ht="17.25" customHeight="1" x14ac:dyDescent="0.2">
      <c r="B261" s="41" t="str">
        <f>CONCATENATE("20",C261)</f>
        <v>200</v>
      </c>
      <c r="C261" s="28">
        <v>0</v>
      </c>
      <c r="D261" s="37">
        <v>23664758.530910708</v>
      </c>
      <c r="E261" s="29">
        <v>1993955.3792315358</v>
      </c>
      <c r="F261" s="29">
        <v>1783892.0231084595</v>
      </c>
      <c r="G261" s="29">
        <v>2130732.5407366655</v>
      </c>
      <c r="H261" s="29">
        <v>1785397.8271786515</v>
      </c>
      <c r="I261" s="29">
        <v>2172456.3258522591</v>
      </c>
      <c r="J261" s="29">
        <v>2102655.9982387386</v>
      </c>
      <c r="K261" s="29">
        <v>1993551.3577727866</v>
      </c>
      <c r="L261" s="29">
        <v>2219202.7306928965</v>
      </c>
      <c r="M261" s="29">
        <v>1932259.7528058267</v>
      </c>
      <c r="N261" s="29">
        <v>1838842.926039739</v>
      </c>
      <c r="O261" s="29">
        <v>1951833.668784766</v>
      </c>
      <c r="P261" s="29">
        <v>1759978.0004683798</v>
      </c>
    </row>
    <row r="262" spans="2:16" ht="17.25" customHeight="1" x14ac:dyDescent="0.2">
      <c r="B262" s="41" t="str">
        <f t="shared" ref="B262:B270" si="11">CONCATENATE("20",C262)</f>
        <v>200 a 5</v>
      </c>
      <c r="C262" s="30" t="s">
        <v>15</v>
      </c>
      <c r="D262" s="37">
        <v>1536269.2959591036</v>
      </c>
      <c r="E262" s="29">
        <v>123111.79525011477</v>
      </c>
      <c r="F262" s="29">
        <v>111663.90338439317</v>
      </c>
      <c r="G262" s="29">
        <v>129739.6719866637</v>
      </c>
      <c r="H262" s="29">
        <v>121310.33615209976</v>
      </c>
      <c r="I262" s="29">
        <v>148229.26555331732</v>
      </c>
      <c r="J262" s="29">
        <v>135221.38762430803</v>
      </c>
      <c r="K262" s="29">
        <v>144567.7553949487</v>
      </c>
      <c r="L262" s="29">
        <v>143546.53212463614</v>
      </c>
      <c r="M262" s="29">
        <v>121770.11866242325</v>
      </c>
      <c r="N262" s="29">
        <v>116815.35122750972</v>
      </c>
      <c r="O262" s="29">
        <v>132369.49344449895</v>
      </c>
      <c r="P262" s="29">
        <v>107923.68515419016</v>
      </c>
    </row>
    <row r="263" spans="2:16" ht="17.25" customHeight="1" x14ac:dyDescent="0.2">
      <c r="B263" s="41" t="str">
        <f t="shared" si="11"/>
        <v>205 a 10</v>
      </c>
      <c r="C263" s="30" t="s">
        <v>16</v>
      </c>
      <c r="D263" s="37">
        <v>1114484.1493600002</v>
      </c>
      <c r="E263" s="29">
        <v>88062.322480000003</v>
      </c>
      <c r="F263" s="29">
        <v>92559.973400000003</v>
      </c>
      <c r="G263" s="29">
        <v>81499.263780000008</v>
      </c>
      <c r="H263" s="29">
        <v>83886.810339999996</v>
      </c>
      <c r="I263" s="29">
        <v>98432.083660000004</v>
      </c>
      <c r="J263" s="29">
        <v>104166.14073</v>
      </c>
      <c r="K263" s="29">
        <v>105555.09087999999</v>
      </c>
      <c r="L263" s="29">
        <v>97183.046679999999</v>
      </c>
      <c r="M263" s="29">
        <v>95283.270539999998</v>
      </c>
      <c r="N263" s="29">
        <v>82270.771479999996</v>
      </c>
      <c r="O263" s="29">
        <v>103725.72176</v>
      </c>
      <c r="P263" s="29">
        <v>81859.653630000001</v>
      </c>
    </row>
    <row r="264" spans="2:16" ht="17.25" customHeight="1" x14ac:dyDescent="0.2">
      <c r="B264" s="41" t="str">
        <f t="shared" si="11"/>
        <v>2010 a 15</v>
      </c>
      <c r="C264" s="30" t="s">
        <v>17</v>
      </c>
      <c r="D264" s="37">
        <v>2349995.67344</v>
      </c>
      <c r="E264" s="29">
        <v>173910.56961999999</v>
      </c>
      <c r="F264" s="29">
        <v>160913.16962999999</v>
      </c>
      <c r="G264" s="29">
        <v>174444.42057000002</v>
      </c>
      <c r="H264" s="29">
        <v>157201.68025999999</v>
      </c>
      <c r="I264" s="29">
        <v>195850.91099999999</v>
      </c>
      <c r="J264" s="29">
        <v>197567.24011000001</v>
      </c>
      <c r="K264" s="29">
        <v>199229.03461999999</v>
      </c>
      <c r="L264" s="29">
        <v>209154.80159000002</v>
      </c>
      <c r="M264" s="29">
        <v>218314.37518</v>
      </c>
      <c r="N264" s="29">
        <v>190563.27898999999</v>
      </c>
      <c r="O264" s="29">
        <v>236396.77348</v>
      </c>
      <c r="P264" s="29">
        <v>236449.41839000001</v>
      </c>
    </row>
    <row r="265" spans="2:16" ht="17.25" customHeight="1" x14ac:dyDescent="0.2">
      <c r="B265" s="41" t="str">
        <f t="shared" si="11"/>
        <v>2015 a 20</v>
      </c>
      <c r="C265" s="30" t="s">
        <v>18</v>
      </c>
      <c r="D265" s="37">
        <v>9242.7401499999996</v>
      </c>
      <c r="E265" s="29">
        <v>987.10731999999996</v>
      </c>
      <c r="F265" s="29">
        <v>589.98980999999992</v>
      </c>
      <c r="G265" s="29">
        <v>1264.4788100000001</v>
      </c>
      <c r="H265" s="29">
        <v>464.43949000000003</v>
      </c>
      <c r="I265" s="29">
        <v>355.13175000000001</v>
      </c>
      <c r="J265" s="29">
        <v>622.9076</v>
      </c>
      <c r="K265" s="29">
        <v>653.51605999999992</v>
      </c>
      <c r="L265" s="29">
        <v>417.49360000000001</v>
      </c>
      <c r="M265" s="29">
        <v>1729.328</v>
      </c>
      <c r="N265" s="29">
        <v>794.15966000000003</v>
      </c>
      <c r="O265" s="29">
        <v>524.28001999999992</v>
      </c>
      <c r="P265" s="29">
        <v>839.90803000000005</v>
      </c>
    </row>
    <row r="266" spans="2:16" ht="17.25" customHeight="1" x14ac:dyDescent="0.2">
      <c r="B266" s="41" t="str">
        <f t="shared" si="11"/>
        <v>2020 a 25</v>
      </c>
      <c r="C266" s="30" t="s">
        <v>19</v>
      </c>
      <c r="D266" s="37">
        <v>8678.2106299999996</v>
      </c>
      <c r="E266" s="29">
        <v>361.38245000000001</v>
      </c>
      <c r="F266" s="29">
        <v>1358.31621</v>
      </c>
      <c r="G266" s="29">
        <v>797.97916999999995</v>
      </c>
      <c r="H266" s="29">
        <v>967.98343999999997</v>
      </c>
      <c r="I266" s="29">
        <v>696.28873999999996</v>
      </c>
      <c r="J266" s="29">
        <v>588.89250000000004</v>
      </c>
      <c r="K266" s="29">
        <v>567.96789999999999</v>
      </c>
      <c r="L266" s="29">
        <v>512.76487999999995</v>
      </c>
      <c r="M266" s="29">
        <v>1043.2058399999999</v>
      </c>
      <c r="N266" s="29">
        <v>1005.1553699999999</v>
      </c>
      <c r="O266" s="29">
        <v>479.01463999999999</v>
      </c>
      <c r="P266" s="29">
        <v>299.25949000000003</v>
      </c>
    </row>
    <row r="267" spans="2:16" ht="17.25" customHeight="1" x14ac:dyDescent="0.2">
      <c r="B267" s="41" t="str">
        <f t="shared" si="11"/>
        <v>2025 a 30</v>
      </c>
      <c r="C267" s="30" t="s">
        <v>20</v>
      </c>
      <c r="D267" s="37">
        <v>459.36788000000007</v>
      </c>
      <c r="E267" s="29">
        <v>3.9227300000000001</v>
      </c>
      <c r="F267" s="29">
        <v>18.80029</v>
      </c>
      <c r="G267" s="29">
        <v>82.794650000000004</v>
      </c>
      <c r="H267" s="29">
        <v>12.837929999999998</v>
      </c>
      <c r="I267" s="29">
        <v>22.65483</v>
      </c>
      <c r="J267" s="29">
        <v>84.513300000000001</v>
      </c>
      <c r="K267" s="29">
        <v>33.920349999999999</v>
      </c>
      <c r="L267" s="29">
        <v>34.536110000000001</v>
      </c>
      <c r="M267" s="29">
        <v>49.906850000000006</v>
      </c>
      <c r="N267" s="29">
        <v>64.300350000000009</v>
      </c>
      <c r="O267" s="29">
        <v>47.370200000000004</v>
      </c>
      <c r="P267" s="29">
        <v>3.8102900000000002</v>
      </c>
    </row>
    <row r="268" spans="2:16" ht="17.25" customHeight="1" x14ac:dyDescent="0.2">
      <c r="B268" s="41" t="str">
        <f t="shared" si="11"/>
        <v>2030 a 35</v>
      </c>
      <c r="C268" s="30" t="s">
        <v>21</v>
      </c>
      <c r="D268" s="37">
        <v>0</v>
      </c>
      <c r="E268" s="29">
        <v>0</v>
      </c>
      <c r="F268" s="29">
        <v>0</v>
      </c>
      <c r="G268" s="29">
        <v>0</v>
      </c>
      <c r="H268" s="29">
        <v>0</v>
      </c>
      <c r="I268" s="29">
        <v>0</v>
      </c>
      <c r="J268" s="29">
        <v>0</v>
      </c>
      <c r="K268" s="29">
        <v>0</v>
      </c>
      <c r="L268" s="29">
        <v>0</v>
      </c>
      <c r="M268" s="29">
        <v>0</v>
      </c>
      <c r="N268" s="29">
        <v>0</v>
      </c>
      <c r="O268" s="29">
        <v>0</v>
      </c>
      <c r="P268" s="29">
        <v>0</v>
      </c>
    </row>
    <row r="269" spans="2:16" ht="17.25" customHeight="1" x14ac:dyDescent="0.2">
      <c r="B269" s="41" t="str">
        <f t="shared" si="11"/>
        <v>2035 a 40</v>
      </c>
      <c r="C269" s="30" t="s">
        <v>22</v>
      </c>
      <c r="D269" s="37">
        <v>488.99472000000003</v>
      </c>
      <c r="E269" s="29">
        <v>3.6568299999999998</v>
      </c>
      <c r="F269" s="29">
        <v>70.505010000000013</v>
      </c>
      <c r="G269" s="29">
        <v>34.579970000000003</v>
      </c>
      <c r="H269" s="29">
        <v>17.599239999999998</v>
      </c>
      <c r="I269" s="29">
        <v>110.27446</v>
      </c>
      <c r="J269" s="29">
        <v>23.221829999999997</v>
      </c>
      <c r="K269" s="29">
        <v>25.52242</v>
      </c>
      <c r="L269" s="29">
        <v>32.875990000000002</v>
      </c>
      <c r="M269" s="29">
        <v>54.05115</v>
      </c>
      <c r="N269" s="29">
        <v>5.7796699999999994</v>
      </c>
      <c r="O269" s="29">
        <v>49.760429999999999</v>
      </c>
      <c r="P269" s="29">
        <v>61.167720000000003</v>
      </c>
    </row>
    <row r="270" spans="2:16" ht="17.25" customHeight="1" thickBot="1" x14ac:dyDescent="0.25">
      <c r="B270" s="41" t="str">
        <f t="shared" si="11"/>
        <v>20Mayor de 40</v>
      </c>
      <c r="C270" s="31" t="s">
        <v>23</v>
      </c>
      <c r="D270" s="38">
        <v>0</v>
      </c>
      <c r="E270" s="38">
        <v>0</v>
      </c>
      <c r="F270" s="38">
        <v>0</v>
      </c>
      <c r="G270" s="38">
        <v>0</v>
      </c>
      <c r="H270" s="38">
        <v>0</v>
      </c>
      <c r="I270" s="38">
        <v>0</v>
      </c>
      <c r="J270" s="38">
        <v>0</v>
      </c>
      <c r="K270" s="38">
        <v>0</v>
      </c>
      <c r="L270" s="38">
        <v>0</v>
      </c>
      <c r="M270" s="38">
        <v>0</v>
      </c>
      <c r="N270" s="38">
        <v>0</v>
      </c>
      <c r="O270" s="38">
        <v>0</v>
      </c>
      <c r="P270" s="38">
        <v>0</v>
      </c>
    </row>
    <row r="271" spans="2:16" ht="17.25" customHeight="1" thickTop="1" x14ac:dyDescent="0.2"/>
    <row r="272" spans="2:16" ht="17.25" customHeight="1" thickBot="1" x14ac:dyDescent="0.25"/>
    <row r="273" spans="2:16" ht="17.25" customHeight="1" thickTop="1" x14ac:dyDescent="0.2">
      <c r="C273" s="27" t="s">
        <v>219</v>
      </c>
      <c r="D273" s="8" t="s">
        <v>1</v>
      </c>
      <c r="E273" s="8" t="s">
        <v>2</v>
      </c>
      <c r="F273" s="8" t="s">
        <v>3</v>
      </c>
      <c r="G273" s="8" t="s">
        <v>4</v>
      </c>
      <c r="H273" s="8" t="s">
        <v>5</v>
      </c>
      <c r="I273" s="8" t="s">
        <v>6</v>
      </c>
      <c r="J273" s="8" t="s">
        <v>7</v>
      </c>
      <c r="K273" s="8" t="s">
        <v>8</v>
      </c>
      <c r="L273" s="8" t="s">
        <v>9</v>
      </c>
      <c r="M273" s="8" t="s">
        <v>10</v>
      </c>
      <c r="N273" s="9" t="s">
        <v>11</v>
      </c>
      <c r="O273" s="9" t="s">
        <v>12</v>
      </c>
      <c r="P273" s="9" t="s">
        <v>13</v>
      </c>
    </row>
    <row r="274" spans="2:16" ht="17.25" customHeight="1" x14ac:dyDescent="0.2">
      <c r="B274" s="43" t="s">
        <v>220</v>
      </c>
      <c r="C274" s="17" t="s">
        <v>14</v>
      </c>
      <c r="D274" s="36">
        <v>5105384.1979808509</v>
      </c>
      <c r="E274" s="18">
        <v>2589207.3825490163</v>
      </c>
      <c r="F274" s="18">
        <v>2516176.8154318342</v>
      </c>
      <c r="G274" s="18">
        <v>0</v>
      </c>
      <c r="H274" s="18">
        <v>0</v>
      </c>
      <c r="I274" s="18">
        <v>0</v>
      </c>
      <c r="J274" s="18">
        <v>0</v>
      </c>
      <c r="K274" s="18">
        <v>0</v>
      </c>
      <c r="L274" s="18">
        <v>0</v>
      </c>
      <c r="M274" s="18">
        <v>0</v>
      </c>
      <c r="N274" s="18">
        <v>0</v>
      </c>
      <c r="O274" s="18">
        <v>0</v>
      </c>
      <c r="P274" s="18">
        <v>0</v>
      </c>
    </row>
    <row r="275" spans="2:16" ht="17.25" customHeight="1" x14ac:dyDescent="0.2">
      <c r="B275" s="41" t="str">
        <f>CONCATENATE("21",C275)</f>
        <v>210</v>
      </c>
      <c r="C275" s="28">
        <v>0</v>
      </c>
      <c r="D275" s="37">
        <v>4240539.4278097767</v>
      </c>
      <c r="E275" s="29">
        <v>2141270.0813200618</v>
      </c>
      <c r="F275" s="29">
        <v>2099269.3464897149</v>
      </c>
      <c r="G275" s="29">
        <v>0</v>
      </c>
      <c r="H275" s="29">
        <v>0</v>
      </c>
      <c r="I275" s="29">
        <v>0</v>
      </c>
      <c r="J275" s="29">
        <v>0</v>
      </c>
      <c r="K275" s="29">
        <v>0</v>
      </c>
      <c r="L275" s="29">
        <v>0</v>
      </c>
      <c r="M275" s="29">
        <v>0</v>
      </c>
      <c r="N275" s="29">
        <v>0</v>
      </c>
      <c r="O275" s="29">
        <v>0</v>
      </c>
      <c r="P275" s="29">
        <v>0</v>
      </c>
    </row>
    <row r="276" spans="2:16" ht="17.25" customHeight="1" x14ac:dyDescent="0.2">
      <c r="B276" s="41" t="str">
        <f t="shared" ref="B276:B284" si="12">CONCATENATE("21",C276)</f>
        <v>210 a 5</v>
      </c>
      <c r="C276" s="30" t="s">
        <v>15</v>
      </c>
      <c r="D276" s="37">
        <v>255765.85691107326</v>
      </c>
      <c r="E276" s="29">
        <v>130908.33345895428</v>
      </c>
      <c r="F276" s="29">
        <v>124857.52345211899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9">
        <v>0</v>
      </c>
    </row>
    <row r="277" spans="2:16" ht="17.25" customHeight="1" x14ac:dyDescent="0.2">
      <c r="B277" s="41" t="str">
        <f t="shared" si="12"/>
        <v>215 a 10</v>
      </c>
      <c r="C277" s="30" t="s">
        <v>16</v>
      </c>
      <c r="D277" s="37">
        <v>205681.37069000001</v>
      </c>
      <c r="E277" s="29">
        <v>114586.37018</v>
      </c>
      <c r="F277" s="29">
        <v>91095.000510000013</v>
      </c>
      <c r="G277" s="29">
        <v>0</v>
      </c>
      <c r="H277" s="29">
        <v>0</v>
      </c>
      <c r="I277" s="29">
        <v>0</v>
      </c>
      <c r="J277" s="29">
        <v>0</v>
      </c>
      <c r="K277" s="29">
        <v>0</v>
      </c>
      <c r="L277" s="29">
        <v>0</v>
      </c>
      <c r="M277" s="29">
        <v>0</v>
      </c>
      <c r="N277" s="29">
        <v>0</v>
      </c>
      <c r="O277" s="29">
        <v>0</v>
      </c>
      <c r="P277" s="29">
        <v>0</v>
      </c>
    </row>
    <row r="278" spans="2:16" ht="17.25" customHeight="1" x14ac:dyDescent="0.2">
      <c r="B278" s="41" t="str">
        <f t="shared" si="12"/>
        <v>2110 a 15</v>
      </c>
      <c r="C278" s="30" t="s">
        <v>17</v>
      </c>
      <c r="D278" s="37">
        <v>399881.81760000001</v>
      </c>
      <c r="E278" s="29">
        <v>200763.95061</v>
      </c>
      <c r="F278" s="29">
        <v>199117.86699000001</v>
      </c>
      <c r="G278" s="29">
        <v>0</v>
      </c>
      <c r="H278" s="29">
        <v>0</v>
      </c>
      <c r="I278" s="29">
        <v>0</v>
      </c>
      <c r="J278" s="29">
        <v>0</v>
      </c>
      <c r="K278" s="29">
        <v>0</v>
      </c>
      <c r="L278" s="29">
        <v>0</v>
      </c>
      <c r="M278" s="29">
        <v>0</v>
      </c>
      <c r="N278" s="29">
        <v>0</v>
      </c>
      <c r="O278" s="29">
        <v>0</v>
      </c>
      <c r="P278" s="29">
        <v>0</v>
      </c>
    </row>
    <row r="279" spans="2:16" ht="17.25" customHeight="1" x14ac:dyDescent="0.2">
      <c r="B279" s="41" t="str">
        <f t="shared" si="12"/>
        <v>2115 a 20</v>
      </c>
      <c r="C279" s="30" t="s">
        <v>18</v>
      </c>
      <c r="D279" s="37">
        <v>2065.0362500000001</v>
      </c>
      <c r="E279" s="29">
        <v>801.79548</v>
      </c>
      <c r="F279" s="29">
        <v>1263.2407699999999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  <c r="L279" s="29">
        <v>0</v>
      </c>
      <c r="M279" s="29">
        <v>0</v>
      </c>
      <c r="N279" s="29">
        <v>0</v>
      </c>
      <c r="O279" s="29">
        <v>0</v>
      </c>
      <c r="P279" s="29">
        <v>0</v>
      </c>
    </row>
    <row r="280" spans="2:16" ht="17.25" customHeight="1" x14ac:dyDescent="0.2">
      <c r="B280" s="41" t="str">
        <f t="shared" si="12"/>
        <v>2120 a 25</v>
      </c>
      <c r="C280" s="30" t="s">
        <v>19</v>
      </c>
      <c r="D280" s="37">
        <v>1235.492</v>
      </c>
      <c r="E280" s="29">
        <v>761.62620000000004</v>
      </c>
      <c r="F280" s="29">
        <v>473.86579999999998</v>
      </c>
      <c r="G280" s="29">
        <v>0</v>
      </c>
      <c r="H280" s="29">
        <v>0</v>
      </c>
      <c r="I280" s="29">
        <v>0</v>
      </c>
      <c r="J280" s="29">
        <v>0</v>
      </c>
      <c r="K280" s="29">
        <v>0</v>
      </c>
      <c r="L280" s="29">
        <v>0</v>
      </c>
      <c r="M280" s="29">
        <v>0</v>
      </c>
      <c r="N280" s="29">
        <v>0</v>
      </c>
      <c r="O280" s="29">
        <v>0</v>
      </c>
      <c r="P280" s="29">
        <v>0</v>
      </c>
    </row>
    <row r="281" spans="2:16" ht="17.25" customHeight="1" x14ac:dyDescent="0.2">
      <c r="B281" s="41" t="str">
        <f t="shared" si="12"/>
        <v>2125 a 30</v>
      </c>
      <c r="C281" s="30" t="s">
        <v>20</v>
      </c>
      <c r="D281" s="37">
        <v>174.43839</v>
      </c>
      <c r="E281" s="29">
        <v>101.88221999999999</v>
      </c>
      <c r="F281" s="29">
        <v>72.556170000000009</v>
      </c>
      <c r="G281" s="29">
        <v>0</v>
      </c>
      <c r="H281" s="29">
        <v>0</v>
      </c>
      <c r="I281" s="29">
        <v>0</v>
      </c>
      <c r="J281" s="29">
        <v>0</v>
      </c>
      <c r="K281" s="29">
        <v>0</v>
      </c>
      <c r="L281" s="29">
        <v>0</v>
      </c>
      <c r="M281" s="29">
        <v>0</v>
      </c>
      <c r="N281" s="29">
        <v>0</v>
      </c>
      <c r="O281" s="29">
        <v>0</v>
      </c>
      <c r="P281" s="29">
        <v>0</v>
      </c>
    </row>
    <row r="282" spans="2:16" ht="17.25" customHeight="1" x14ac:dyDescent="0.2">
      <c r="B282" s="41" t="str">
        <f t="shared" si="12"/>
        <v>2130 a 35</v>
      </c>
      <c r="C282" s="30" t="s">
        <v>21</v>
      </c>
      <c r="D282" s="37">
        <v>0</v>
      </c>
      <c r="E282" s="29">
        <v>0</v>
      </c>
      <c r="F282" s="29">
        <v>0</v>
      </c>
      <c r="G282" s="29">
        <v>0</v>
      </c>
      <c r="H282" s="29">
        <v>0</v>
      </c>
      <c r="I282" s="29">
        <v>0</v>
      </c>
      <c r="J282" s="29">
        <v>0</v>
      </c>
      <c r="K282" s="29">
        <v>0</v>
      </c>
      <c r="L282" s="29">
        <v>0</v>
      </c>
      <c r="M282" s="29">
        <v>0</v>
      </c>
      <c r="N282" s="29">
        <v>0</v>
      </c>
      <c r="O282" s="29">
        <v>0</v>
      </c>
      <c r="P282" s="29">
        <v>0</v>
      </c>
    </row>
    <row r="283" spans="2:16" ht="17.25" customHeight="1" x14ac:dyDescent="0.2">
      <c r="B283" s="41" t="str">
        <f t="shared" si="12"/>
        <v>2135 a 40</v>
      </c>
      <c r="C283" s="30" t="s">
        <v>22</v>
      </c>
      <c r="D283" s="37">
        <v>40.758330000000001</v>
      </c>
      <c r="E283" s="29">
        <v>13.34308</v>
      </c>
      <c r="F283" s="29">
        <v>27.41525</v>
      </c>
      <c r="G283" s="29">
        <v>0</v>
      </c>
      <c r="H283" s="29">
        <v>0</v>
      </c>
      <c r="I283" s="29">
        <v>0</v>
      </c>
      <c r="J283" s="29">
        <v>0</v>
      </c>
      <c r="K283" s="29">
        <v>0</v>
      </c>
      <c r="L283" s="29">
        <v>0</v>
      </c>
      <c r="M283" s="29">
        <v>0</v>
      </c>
      <c r="N283" s="29">
        <v>0</v>
      </c>
      <c r="O283" s="29">
        <v>0</v>
      </c>
      <c r="P283" s="29">
        <v>0</v>
      </c>
    </row>
    <row r="284" spans="2:16" ht="17.25" customHeight="1" thickBot="1" x14ac:dyDescent="0.25">
      <c r="B284" s="41" t="str">
        <f t="shared" si="12"/>
        <v>21Mayor de 40</v>
      </c>
      <c r="C284" s="31" t="s">
        <v>23</v>
      </c>
      <c r="D284" s="38">
        <v>0</v>
      </c>
      <c r="E284" s="29">
        <v>0</v>
      </c>
      <c r="F284" s="29">
        <v>0</v>
      </c>
      <c r="G284" s="38">
        <v>0</v>
      </c>
      <c r="H284" s="38">
        <v>0</v>
      </c>
      <c r="I284" s="38">
        <v>0</v>
      </c>
      <c r="J284" s="38">
        <v>0</v>
      </c>
      <c r="K284" s="38">
        <v>0</v>
      </c>
      <c r="L284" s="38">
        <v>0</v>
      </c>
      <c r="M284" s="38">
        <v>0</v>
      </c>
      <c r="N284" s="38">
        <v>0</v>
      </c>
      <c r="O284" s="38">
        <v>0</v>
      </c>
      <c r="P284" s="38">
        <v>0</v>
      </c>
    </row>
    <row r="285" spans="2:16" ht="17.25" customHeight="1" thickTop="1" x14ac:dyDescent="0.2"/>
  </sheetData>
  <mergeCells count="1">
    <mergeCell ref="E3:N3"/>
  </mergeCells>
  <printOptions horizontalCentered="1"/>
  <pageMargins left="0.75" right="0.75" top="1" bottom="1" header="0" footer="0"/>
  <pageSetup paperSize="9" orientation="landscape" r:id="rId1"/>
  <headerFooter alignWithMargins="0">
    <oddFooter>&amp;C&amp;8Departamento de Estadística, Análisis y Programación Tributaria
GERENCIA DE PLANIFICACION Y DESARROLLO INSTITUCIONAL
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Importaciones intervalo DAI</vt:lpstr>
      <vt:lpstr>Consolidado</vt:lpstr>
      <vt:lpstr>Consolidado!Área_de_impresión</vt:lpstr>
      <vt:lpstr>'Importaciones intervalo DAI'!Área_de_impresión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Escobar Juarez, Emilio Vanhelmont</dc:creator>
  <cp:lastModifiedBy>Aguilar Sosa, Kimberly Dayanna</cp:lastModifiedBy>
  <dcterms:created xsi:type="dcterms:W3CDTF">2015-07-16T14:59:54Z</dcterms:created>
  <dcterms:modified xsi:type="dcterms:W3CDTF">2024-03-19T15:53:03Z</dcterms:modified>
</cp:coreProperties>
</file>