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PCERECA02\estadistica\publicacion\archivos_para_subir\2024\02_FEB\Terminados para revisión\"/>
    </mc:Choice>
  </mc:AlternateContent>
  <xr:revisionPtr revIDLastSave="0" documentId="13_ncr:1_{B438CC68-0704-4570-9800-BCEAB1D6923F}" xr6:coauthVersionLast="47" xr6:coauthVersionMax="47" xr10:uidLastSave="{00000000-0000-0000-0000-000000000000}"/>
  <workbookProtection lockStructure="1"/>
  <bookViews>
    <workbookView xWindow="-120" yWindow="-120" windowWidth="29040" windowHeight="15720" xr2:uid="{00000000-000D-0000-FFFF-FFFF00000000}"/>
  </bookViews>
  <sheets>
    <sheet name="IVA por régimen" sheetId="1" r:id="rId1"/>
    <sheet name="Consolidado" sheetId="2" state="hidden" r:id="rId2"/>
  </sheets>
  <definedNames>
    <definedName name="_xlnm.Print_Area" localSheetId="0">'IVA por régimen'!$B$2:$O$19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7" i="1"/>
  <c r="C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O7" i="1"/>
  <c r="N7" i="1"/>
  <c r="M7" i="1"/>
  <c r="L7" i="1"/>
  <c r="K7" i="1"/>
  <c r="J7" i="1"/>
  <c r="I7" i="1"/>
  <c r="H7" i="1"/>
  <c r="G7" i="1"/>
  <c r="F7" i="1"/>
  <c r="E7" i="1"/>
  <c r="D7" i="1"/>
  <c r="H6" i="1" l="1"/>
  <c r="M6" i="1"/>
  <c r="G6" i="1"/>
  <c r="L6" i="1"/>
  <c r="F6" i="1"/>
  <c r="K6" i="1"/>
  <c r="E6" i="1"/>
  <c r="N6" i="1"/>
  <c r="J6" i="1"/>
  <c r="D6" i="1"/>
  <c r="O6" i="1"/>
  <c r="I6" i="1"/>
  <c r="C6" i="1"/>
  <c r="D254" i="2"/>
  <c r="D253" i="2"/>
  <c r="D252" i="2"/>
  <c r="D251" i="2"/>
  <c r="D250" i="2"/>
  <c r="D249" i="2"/>
  <c r="D248" i="2"/>
  <c r="D247" i="2"/>
  <c r="D246" i="2"/>
  <c r="D245" i="2"/>
  <c r="D244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 l="1"/>
  <c r="D12" i="2"/>
  <c r="D11" i="2"/>
  <c r="D10" i="2"/>
  <c r="D26" i="2"/>
  <c r="D25" i="2"/>
  <c r="D24" i="2"/>
  <c r="D40" i="2"/>
  <c r="D39" i="2"/>
  <c r="D38" i="2"/>
  <c r="D54" i="2"/>
  <c r="D53" i="2"/>
  <c r="D52" i="2"/>
  <c r="D68" i="2" l="1"/>
  <c r="D67" i="2"/>
  <c r="D66" i="2"/>
  <c r="D82" i="2"/>
  <c r="D81" i="2"/>
  <c r="D80" i="2"/>
  <c r="D96" i="2"/>
  <c r="D95" i="2"/>
  <c r="D94" i="2"/>
  <c r="D110" i="2"/>
  <c r="D109" i="2"/>
  <c r="D108" i="2"/>
  <c r="D124" i="2"/>
  <c r="D123" i="2"/>
  <c r="D122" i="2"/>
  <c r="D138" i="2" l="1"/>
  <c r="D137" i="2"/>
  <c r="D136" i="2"/>
  <c r="D152" i="2"/>
  <c r="D151" i="2"/>
  <c r="D150" i="2"/>
  <c r="D166" i="2"/>
  <c r="D165" i="2"/>
  <c r="D164" i="2"/>
  <c r="D180" i="2"/>
  <c r="D179" i="2"/>
  <c r="D178" i="2"/>
  <c r="D194" i="2"/>
  <c r="D193" i="2"/>
  <c r="D192" i="2"/>
  <c r="D209" i="2"/>
  <c r="D208" i="2"/>
  <c r="D207" i="2"/>
  <c r="D206" i="2"/>
  <c r="D222" i="2"/>
  <c r="D221" i="2"/>
  <c r="D220" i="2"/>
  <c r="D236" i="2"/>
  <c r="D235" i="2"/>
  <c r="D234" i="2"/>
  <c r="D240" i="2" l="1"/>
  <c r="D239" i="2"/>
  <c r="D238" i="2"/>
  <c r="D237" i="2"/>
  <c r="D233" i="2"/>
  <c r="D232" i="2"/>
  <c r="D231" i="2"/>
  <c r="D230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 l="1"/>
  <c r="D226" i="2" l="1"/>
  <c r="D225" i="2"/>
  <c r="D224" i="2"/>
  <c r="D223" i="2"/>
  <c r="D219" i="2"/>
  <c r="D218" i="2"/>
  <c r="D217" i="2"/>
  <c r="D216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 l="1"/>
  <c r="D212" i="2"/>
  <c r="D211" i="2"/>
  <c r="D210" i="2"/>
  <c r="D205" i="2"/>
  <c r="D204" i="2"/>
  <c r="D203" i="2"/>
  <c r="D202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 l="1"/>
  <c r="D198" i="2"/>
  <c r="D197" i="2"/>
  <c r="D196" i="2"/>
  <c r="D195" i="2"/>
  <c r="D191" i="2"/>
  <c r="D190" i="2"/>
  <c r="D189" i="2"/>
  <c r="D188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4" i="2"/>
  <c r="D183" i="2"/>
  <c r="D182" i="2"/>
  <c r="D181" i="2"/>
  <c r="D177" i="2"/>
  <c r="D176" i="2"/>
  <c r="D175" i="2"/>
  <c r="D174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0" i="2"/>
  <c r="D169" i="2"/>
  <c r="D168" i="2"/>
  <c r="D167" i="2"/>
  <c r="D163" i="2"/>
  <c r="D162" i="2"/>
  <c r="D161" i="2"/>
  <c r="D160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6" i="2"/>
  <c r="D155" i="2"/>
  <c r="D154" i="2"/>
  <c r="D153" i="2"/>
  <c r="D149" i="2"/>
  <c r="D148" i="2"/>
  <c r="D147" i="2"/>
  <c r="D146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2" i="2"/>
  <c r="D141" i="2"/>
  <c r="D140" i="2"/>
  <c r="D139" i="2"/>
  <c r="D135" i="2"/>
  <c r="D134" i="2"/>
  <c r="D133" i="2"/>
  <c r="D132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28" i="2"/>
  <c r="D127" i="2"/>
  <c r="D126" i="2"/>
  <c r="D125" i="2"/>
  <c r="D121" i="2"/>
  <c r="D120" i="2"/>
  <c r="D119" i="2"/>
  <c r="D118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4" i="2"/>
  <c r="D113" i="2"/>
  <c r="D112" i="2"/>
  <c r="D111" i="2"/>
  <c r="D107" i="2"/>
  <c r="D106" i="2"/>
  <c r="D105" i="2"/>
  <c r="D104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0" i="2"/>
  <c r="D99" i="2"/>
  <c r="D98" i="2"/>
  <c r="D97" i="2"/>
  <c r="D93" i="2"/>
  <c r="D92" i="2"/>
  <c r="D91" i="2"/>
  <c r="D90" i="2"/>
  <c r="P89" i="2"/>
  <c r="O89" i="2"/>
  <c r="N89" i="2"/>
  <c r="M89" i="2"/>
  <c r="L89" i="2"/>
  <c r="K89" i="2"/>
  <c r="J89" i="2"/>
  <c r="I89" i="2"/>
  <c r="H89" i="2"/>
  <c r="G89" i="2"/>
  <c r="F89" i="2"/>
  <c r="E89" i="2"/>
  <c r="D86" i="2"/>
  <c r="D85" i="2"/>
  <c r="D84" i="2"/>
  <c r="D83" i="2"/>
  <c r="D79" i="2"/>
  <c r="D78" i="2"/>
  <c r="D77" i="2"/>
  <c r="D76" i="2"/>
  <c r="P75" i="2"/>
  <c r="O75" i="2"/>
  <c r="N75" i="2"/>
  <c r="M75" i="2"/>
  <c r="L75" i="2"/>
  <c r="K75" i="2"/>
  <c r="J75" i="2"/>
  <c r="I75" i="2"/>
  <c r="H75" i="2"/>
  <c r="G75" i="2"/>
  <c r="F75" i="2"/>
  <c r="E75" i="2"/>
  <c r="D72" i="2"/>
  <c r="D71" i="2"/>
  <c r="D70" i="2"/>
  <c r="D69" i="2"/>
  <c r="D65" i="2"/>
  <c r="D64" i="2"/>
  <c r="D63" i="2"/>
  <c r="D62" i="2"/>
  <c r="P61" i="2"/>
  <c r="O61" i="2"/>
  <c r="N61" i="2"/>
  <c r="M61" i="2"/>
  <c r="L61" i="2"/>
  <c r="K61" i="2"/>
  <c r="J61" i="2"/>
  <c r="I61" i="2"/>
  <c r="H61" i="2"/>
  <c r="G61" i="2"/>
  <c r="F61" i="2"/>
  <c r="E61" i="2"/>
  <c r="D58" i="2"/>
  <c r="D57" i="2"/>
  <c r="D56" i="2"/>
  <c r="D55" i="2"/>
  <c r="D51" i="2"/>
  <c r="D50" i="2"/>
  <c r="D49" i="2"/>
  <c r="D48" i="2"/>
  <c r="P47" i="2"/>
  <c r="O47" i="2"/>
  <c r="N47" i="2"/>
  <c r="M47" i="2"/>
  <c r="L47" i="2"/>
  <c r="K47" i="2"/>
  <c r="J47" i="2"/>
  <c r="I47" i="2"/>
  <c r="H47" i="2"/>
  <c r="G47" i="2"/>
  <c r="F47" i="2"/>
  <c r="E47" i="2"/>
  <c r="D44" i="2"/>
  <c r="D43" i="2"/>
  <c r="D42" i="2"/>
  <c r="D41" i="2"/>
  <c r="D37" i="2"/>
  <c r="D36" i="2"/>
  <c r="D35" i="2"/>
  <c r="D34" i="2"/>
  <c r="P33" i="2"/>
  <c r="O33" i="2"/>
  <c r="N33" i="2"/>
  <c r="M33" i="2"/>
  <c r="L33" i="2"/>
  <c r="K33" i="2"/>
  <c r="J33" i="2"/>
  <c r="I33" i="2"/>
  <c r="H33" i="2"/>
  <c r="G33" i="2"/>
  <c r="F33" i="2"/>
  <c r="E33" i="2"/>
  <c r="D30" i="2"/>
  <c r="D29" i="2"/>
  <c r="D28" i="2"/>
  <c r="D27" i="2"/>
  <c r="D23" i="2"/>
  <c r="D22" i="2"/>
  <c r="D21" i="2"/>
  <c r="D20" i="2"/>
  <c r="P19" i="2"/>
  <c r="O19" i="2"/>
  <c r="N19" i="2"/>
  <c r="M19" i="2"/>
  <c r="L19" i="2"/>
  <c r="K19" i="2"/>
  <c r="J19" i="2"/>
  <c r="I19" i="2"/>
  <c r="H19" i="2"/>
  <c r="G19" i="2"/>
  <c r="F19" i="2"/>
  <c r="E19" i="2"/>
  <c r="D16" i="2"/>
  <c r="D15" i="2"/>
  <c r="D14" i="2"/>
  <c r="D13" i="2"/>
  <c r="D9" i="2"/>
  <c r="D8" i="2"/>
  <c r="D7" i="2"/>
  <c r="D6" i="2"/>
  <c r="P5" i="2"/>
  <c r="O5" i="2"/>
  <c r="N5" i="2"/>
  <c r="M5" i="2"/>
  <c r="L5" i="2"/>
  <c r="K5" i="2"/>
  <c r="J5" i="2"/>
  <c r="I5" i="2"/>
  <c r="H5" i="2"/>
  <c r="G5" i="2"/>
  <c r="F5" i="2"/>
  <c r="E5" i="2"/>
  <c r="D61" i="2" l="1"/>
  <c r="D89" i="2"/>
  <c r="D145" i="2"/>
  <c r="D173" i="2"/>
  <c r="D5" i="2"/>
  <c r="D19" i="2"/>
  <c r="D117" i="2"/>
  <c r="D131" i="2"/>
  <c r="D159" i="2"/>
  <c r="D33" i="2"/>
  <c r="D103" i="2"/>
  <c r="D47" i="2"/>
  <c r="D75" i="2"/>
  <c r="D187" i="2"/>
</calcChain>
</file>

<file path=xl/sharedStrings.xml><?xml version="1.0" encoding="utf-8"?>
<sst xmlns="http://schemas.openxmlformats.org/spreadsheetml/2006/main" count="879" uniqueCount="268">
  <si>
    <r>
      <rPr>
        <b/>
        <sz val="17"/>
        <color indexed="62"/>
        <rFont val="Century Gothic"/>
        <family val="2"/>
      </rPr>
      <t>Recaudación Mensual del Impuesto al Valor Agregado Doméstico</t>
    </r>
    <r>
      <rPr>
        <b/>
        <sz val="18"/>
        <color indexed="62"/>
        <rFont val="Century Gothic"/>
        <family val="2"/>
      </rPr>
      <t xml:space="preserve">
</t>
    </r>
    <r>
      <rPr>
        <sz val="11"/>
        <color indexed="62"/>
        <rFont val="Century Gothic"/>
        <family val="2"/>
      </rPr>
      <t>Por Régimen y forma de pago /</t>
    </r>
    <r>
      <rPr>
        <sz val="18"/>
        <color indexed="62"/>
        <rFont val="Century Gothic"/>
        <family val="2"/>
      </rPr>
      <t xml:space="preserve"> </t>
    </r>
    <r>
      <rPr>
        <i/>
        <sz val="11"/>
        <color indexed="62"/>
        <rFont val="Century Gothic"/>
        <family val="2"/>
      </rPr>
      <t>Millones de Quetzales en términos brutos</t>
    </r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</si>
  <si>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</si>
  <si>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</si>
  <si>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</si>
  <si>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</si>
  <si>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</si>
  <si>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</si>
  <si>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</si>
  <si>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</si>
  <si>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</si>
  <si>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</si>
  <si>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</si>
  <si>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</si>
  <si>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</si>
  <si>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Régimen General</t>
  </si>
  <si>
    <t>Retenciones</t>
  </si>
  <si>
    <t>Autoacreditamiento</t>
  </si>
  <si>
    <t>Pequeño Contribuyente</t>
  </si>
  <si>
    <t>Inmuebles</t>
  </si>
  <si>
    <t>Traspaso de vehículos</t>
  </si>
  <si>
    <t>Facturas especiales</t>
  </si>
  <si>
    <t>Otros pagos</t>
  </si>
  <si>
    <t>Año 2005</t>
  </si>
  <si>
    <t>1Régimen General</t>
  </si>
  <si>
    <t>1Retenciones</t>
  </si>
  <si>
    <t>1Autoacreditamiento</t>
  </si>
  <si>
    <t>1Pequeño Contribuyente</t>
  </si>
  <si>
    <t>1Inmuebles</t>
  </si>
  <si>
    <t>1Traspaso de vehículos</t>
  </si>
  <si>
    <t>1Facturas especiales</t>
  </si>
  <si>
    <t>1Otros pagos</t>
  </si>
  <si>
    <t>Año 2006</t>
  </si>
  <si>
    <t>2Régimen General</t>
  </si>
  <si>
    <t>2Retenciones</t>
  </si>
  <si>
    <t>2Autoacreditamiento</t>
  </si>
  <si>
    <t>2Pequeño Contribuyente</t>
  </si>
  <si>
    <t>2Inmuebles</t>
  </si>
  <si>
    <t>2Traspaso de vehículos</t>
  </si>
  <si>
    <t>2Facturas especiales</t>
  </si>
  <si>
    <t>2Otros pagos</t>
  </si>
  <si>
    <t>Año 2007</t>
  </si>
  <si>
    <t>3Régimen General</t>
  </si>
  <si>
    <t>3Retenciones</t>
  </si>
  <si>
    <t>3Autoacreditamiento</t>
  </si>
  <si>
    <t>3Pequeño Contribuyente</t>
  </si>
  <si>
    <t>3Inmuebles</t>
  </si>
  <si>
    <t>3Traspaso de vehículos</t>
  </si>
  <si>
    <t>3Facturas especiales</t>
  </si>
  <si>
    <t>3Otros pagos</t>
  </si>
  <si>
    <t>Año 2008</t>
  </si>
  <si>
    <t>4Régimen General</t>
  </si>
  <si>
    <t>4Retenciones</t>
  </si>
  <si>
    <t>4Autoacreditamiento</t>
  </si>
  <si>
    <t>4Pequeño Contribuyente</t>
  </si>
  <si>
    <t>4Inmuebles</t>
  </si>
  <si>
    <t>4Traspaso de vehículos</t>
  </si>
  <si>
    <t>4Facturas especiales</t>
  </si>
  <si>
    <t>4Otros pagos</t>
  </si>
  <si>
    <t>Año 2009</t>
  </si>
  <si>
    <t>5Régimen General</t>
  </si>
  <si>
    <t>5Retenciones</t>
  </si>
  <si>
    <t>5Autoacreditamiento</t>
  </si>
  <si>
    <t>5Pequeño Contribuyente</t>
  </si>
  <si>
    <t>5Inmuebles</t>
  </si>
  <si>
    <t>5Traspaso de vehículos</t>
  </si>
  <si>
    <t>5Facturas especiales</t>
  </si>
  <si>
    <t>5Otros pagos</t>
  </si>
  <si>
    <t>Año 2010</t>
  </si>
  <si>
    <t>6Régimen General</t>
  </si>
  <si>
    <t>6Retenciones</t>
  </si>
  <si>
    <t>6Autoacreditamiento</t>
  </si>
  <si>
    <t>6Pequeño Contribuyente</t>
  </si>
  <si>
    <t>6Inmuebles</t>
  </si>
  <si>
    <t>6Traspaso de vehículos</t>
  </si>
  <si>
    <t>6Facturas especiales</t>
  </si>
  <si>
    <t>6Otros pagos</t>
  </si>
  <si>
    <t>Año 2011</t>
  </si>
  <si>
    <t>7Régimen General</t>
  </si>
  <si>
    <t>7Retenciones</t>
  </si>
  <si>
    <t>7Autoacreditamiento</t>
  </si>
  <si>
    <t>7Pequeño Contribuyente</t>
  </si>
  <si>
    <t>7Inmuebles</t>
  </si>
  <si>
    <t>7Traspaso de vehículos</t>
  </si>
  <si>
    <t>7Facturas especiales</t>
  </si>
  <si>
    <t>7Otros pagos</t>
  </si>
  <si>
    <t>Año 2012</t>
  </si>
  <si>
    <t>8Régimen General</t>
  </si>
  <si>
    <t>8Retenciones</t>
  </si>
  <si>
    <t>8Autoacreditamiento</t>
  </si>
  <si>
    <t>8Pequeño Contribuyente</t>
  </si>
  <si>
    <t>8Inmuebles</t>
  </si>
  <si>
    <t>8Traspaso de vehículos</t>
  </si>
  <si>
    <t>8Facturas especiales</t>
  </si>
  <si>
    <t>8Otros pagos</t>
  </si>
  <si>
    <t>Año 2013</t>
  </si>
  <si>
    <t>9Régimen General</t>
  </si>
  <si>
    <t>9Retenciones</t>
  </si>
  <si>
    <t>9Autoacreditamiento</t>
  </si>
  <si>
    <t>9Pequeño Contribuyente</t>
  </si>
  <si>
    <t>9Inmuebles</t>
  </si>
  <si>
    <t>9Traspaso de vehículos</t>
  </si>
  <si>
    <t>9Facturas especiales</t>
  </si>
  <si>
    <t>9Otros pagos</t>
  </si>
  <si>
    <t>Año 2014</t>
  </si>
  <si>
    <t>10Régimen General</t>
  </si>
  <si>
    <t>10Retenciones</t>
  </si>
  <si>
    <t>10Autoacreditamiento</t>
  </si>
  <si>
    <t>10Pequeño Contribuyente</t>
  </si>
  <si>
    <t>10Inmuebles</t>
  </si>
  <si>
    <t>10Traspaso de vehículos</t>
  </si>
  <si>
    <t>10Facturas especiales</t>
  </si>
  <si>
    <t>10Otros pagos</t>
  </si>
  <si>
    <t>Año 2015</t>
  </si>
  <si>
    <t>11Régimen General</t>
  </si>
  <si>
    <t>11Retenciones</t>
  </si>
  <si>
    <t>11Autoacreditamiento</t>
  </si>
  <si>
    <t>11Pequeño Contribuyente</t>
  </si>
  <si>
    <t>11Inmuebles</t>
  </si>
  <si>
    <t>11Traspaso de vehículos</t>
  </si>
  <si>
    <t>11Facturas especiales</t>
  </si>
  <si>
    <t>11Otros pagos</t>
  </si>
  <si>
    <t>Año 2016</t>
  </si>
  <si>
    <t>12Régimen General</t>
  </si>
  <si>
    <t>12Retenciones</t>
  </si>
  <si>
    <t>12Autoacreditamiento</t>
  </si>
  <si>
    <t>12Pequeño Contribuyente</t>
  </si>
  <si>
    <t>12Inmuebles</t>
  </si>
  <si>
    <t>12Traspaso de vehículos</t>
  </si>
  <si>
    <t>12Facturas especiales</t>
  </si>
  <si>
    <t>12Otros pagos</t>
  </si>
  <si>
    <t>Año 2017</t>
  </si>
  <si>
    <t>13Régimen General</t>
  </si>
  <si>
    <t>13Retenciones</t>
  </si>
  <si>
    <t>13Autoacreditamiento</t>
  </si>
  <si>
    <t>13Pequeño Contribuyente</t>
  </si>
  <si>
    <t>13Inmuebles</t>
  </si>
  <si>
    <t>13Traspaso de vehículos</t>
  </si>
  <si>
    <t>13Facturas especiales</t>
  </si>
  <si>
    <t>13Otros pagos</t>
  </si>
  <si>
    <t>Año 2018</t>
  </si>
  <si>
    <t>14Régimen General</t>
  </si>
  <si>
    <t>14Retenciones</t>
  </si>
  <si>
    <t>14Autoacreditamiento</t>
  </si>
  <si>
    <t>14Pequeño Contribuyente</t>
  </si>
  <si>
    <t>14Inmuebles</t>
  </si>
  <si>
    <t>14Traspaso de vehículos</t>
  </si>
  <si>
    <t>14Facturas especiales</t>
  </si>
  <si>
    <t>14Otros pagos</t>
  </si>
  <si>
    <t>Año 2019</t>
  </si>
  <si>
    <t>15Régimen General</t>
  </si>
  <si>
    <t>15Retenciones</t>
  </si>
  <si>
    <t>15Autoacreditamiento</t>
  </si>
  <si>
    <t>15Pequeño Contribuyente</t>
  </si>
  <si>
    <t>15Inmuebles</t>
  </si>
  <si>
    <t>15Traspaso de vehículos</t>
  </si>
  <si>
    <t>15Facturas especiales</t>
  </si>
  <si>
    <t>15Otros pagos</t>
  </si>
  <si>
    <t>Año 2020</t>
  </si>
  <si>
    <t>16Régimen General</t>
  </si>
  <si>
    <t>16Retenciones</t>
  </si>
  <si>
    <t>16Autoacreditamiento</t>
  </si>
  <si>
    <t>16Pequeño Contribuyente</t>
  </si>
  <si>
    <t>16Inmuebles</t>
  </si>
  <si>
    <t>16Traspaso de vehículos</t>
  </si>
  <si>
    <t>16Facturas especiales</t>
  </si>
  <si>
    <t>16Otros pagos</t>
  </si>
  <si>
    <t>Fuente: Sistema de recaudación SAT.</t>
  </si>
  <si>
    <t>Año 2021</t>
  </si>
  <si>
    <t>17Régimen General</t>
  </si>
  <si>
    <t>17Retenciones</t>
  </si>
  <si>
    <t>17Autoacreditamiento</t>
  </si>
  <si>
    <t>17Pequeño Contribuyente</t>
  </si>
  <si>
    <t>17Inmuebles</t>
  </si>
  <si>
    <t>17Traspaso de vehículos</t>
  </si>
  <si>
    <t>17Facturas especiales</t>
  </si>
  <si>
    <t>17Otros pagos</t>
  </si>
  <si>
    <t>Nota: Año 2020 incluye Efectos De La Resolución SAT-DSI-280-2020.</t>
  </si>
  <si>
    <t>Electrónico Pequeño Contribuyente</t>
  </si>
  <si>
    <t>Especial Agropecuario</t>
  </si>
  <si>
    <t>Electrónico Especial Agropecuario</t>
  </si>
  <si>
    <t>17Electrónico Pequeño Contribuyente</t>
  </si>
  <si>
    <t>17Especial Agropecuario</t>
  </si>
  <si>
    <t>17Electrónico Especial Agropecuario</t>
  </si>
  <si>
    <t>16Electrónico Pequeño Contribuyente</t>
  </si>
  <si>
    <t>16Especial Agropecuario</t>
  </si>
  <si>
    <t>16Electrónico Especial Agropecuario</t>
  </si>
  <si>
    <t>15Electrónico Pequeño Contribuyente</t>
  </si>
  <si>
    <t>15Especial Agropecuario</t>
  </si>
  <si>
    <t>15Electrónico Especial Agropecuario</t>
  </si>
  <si>
    <t>14Electrónico Pequeño Contribuyente</t>
  </si>
  <si>
    <t>14Especial Agropecuario</t>
  </si>
  <si>
    <t>14Electrónico Especial Agropecuario</t>
  </si>
  <si>
    <t>13Electrónico Pequeño Contribuyente</t>
  </si>
  <si>
    <t>13Especial Agropecuario</t>
  </si>
  <si>
    <t>13Electrónico Especial Agropecuario</t>
  </si>
  <si>
    <t>12Electrónico Pequeño Contribuyente</t>
  </si>
  <si>
    <t>12Especial Agropecuario</t>
  </si>
  <si>
    <t>12Electrónico Especial Agropecuario</t>
  </si>
  <si>
    <t>11Electrónico Pequeño Contribuyente</t>
  </si>
  <si>
    <t>11Especial Agropecuario</t>
  </si>
  <si>
    <t>11Electrónico Especial Agropecuario</t>
  </si>
  <si>
    <t>10Electrónico Pequeño Contribuyente</t>
  </si>
  <si>
    <t>10Especial Agropecuario</t>
  </si>
  <si>
    <t>10Electrónico Especial Agropecuario</t>
  </si>
  <si>
    <t>9Electrónico Pequeño Contribuyente</t>
  </si>
  <si>
    <t>9Especial Agropecuario</t>
  </si>
  <si>
    <t>9Electrónico Especial Agropecuario</t>
  </si>
  <si>
    <t>8Electrónico Pequeño Contribuyente</t>
  </si>
  <si>
    <t>8Especial Agropecuario</t>
  </si>
  <si>
    <t>8Electrónico Especial Agropecuario</t>
  </si>
  <si>
    <t>7Electrónico Pequeño Contribuyente</t>
  </si>
  <si>
    <t>7Especial Agropecuario</t>
  </si>
  <si>
    <t>7Electrónico Especial Agropecuario</t>
  </si>
  <si>
    <t>6Electrónico Pequeño Contribuyente</t>
  </si>
  <si>
    <t>6Especial Agropecuario</t>
  </si>
  <si>
    <t>6Electrónico Especial Agropecuario</t>
  </si>
  <si>
    <t>5Electrónico Pequeño Contribuyente</t>
  </si>
  <si>
    <t>5Especial Agropecuario</t>
  </si>
  <si>
    <t>5Electrónico Especial Agropecuario</t>
  </si>
  <si>
    <t>4Electrónico Pequeño Contribuyente</t>
  </si>
  <si>
    <t>4Especial Agropecuario</t>
  </si>
  <si>
    <t>4Electrónico Especial Agropecuario</t>
  </si>
  <si>
    <t>3Electrónico Pequeño Contribuyente</t>
  </si>
  <si>
    <t>3Especial Agropecuario</t>
  </si>
  <si>
    <t>3Electrónico Especial Agropecuario</t>
  </si>
  <si>
    <t>2Electrónico Pequeño Contribuyente</t>
  </si>
  <si>
    <t>2Especial Agropecuario</t>
  </si>
  <si>
    <t>2Electrónico Especial Agropecuario</t>
  </si>
  <si>
    <t>1Electrónico Pequeño Contribuyente</t>
  </si>
  <si>
    <t>1Especial Agropecuario</t>
  </si>
  <si>
    <t>1Electrónico Especial Agropecuario</t>
  </si>
  <si>
    <t>Año 2022</t>
  </si>
  <si>
    <t>18Régimen General</t>
  </si>
  <si>
    <t>18Retenciones</t>
  </si>
  <si>
    <t>18Autoacreditamiento</t>
  </si>
  <si>
    <t>18Pequeño Contribuyente</t>
  </si>
  <si>
    <t>18Electrónico Pequeño Contribuyente</t>
  </si>
  <si>
    <t>18Especial Agropecuario</t>
  </si>
  <si>
    <t>18Electrónico Especial Agropecuario</t>
  </si>
  <si>
    <t>18Inmuebles</t>
  </si>
  <si>
    <t>18Traspaso de vehículos</t>
  </si>
  <si>
    <t>18Facturas especiales</t>
  </si>
  <si>
    <t>18Otros pagos</t>
  </si>
  <si>
    <t>Año 2023</t>
  </si>
  <si>
    <t>19Régimen General</t>
  </si>
  <si>
    <t>19Retenciones</t>
  </si>
  <si>
    <t>19Autoacreditamiento</t>
  </si>
  <si>
    <t>19Pequeño Contribuyente</t>
  </si>
  <si>
    <t>19Electrónico Pequeño Contribuyente</t>
  </si>
  <si>
    <t>19Especial Agropecuario</t>
  </si>
  <si>
    <t>19Electrónico Especial Agropecuario</t>
  </si>
  <si>
    <t>19Inmuebles</t>
  </si>
  <si>
    <t>19Traspaso de vehículos</t>
  </si>
  <si>
    <t>19Facturas especiales</t>
  </si>
  <si>
    <t>19Otros pagos</t>
  </si>
  <si>
    <t>Año 2024</t>
  </si>
  <si>
    <t/>
  </si>
  <si>
    <t>20Régimen General</t>
  </si>
  <si>
    <t>20Retenciones</t>
  </si>
  <si>
    <t>20Autoacreditamiento</t>
  </si>
  <si>
    <t>20Pequeño Contribuyente</t>
  </si>
  <si>
    <t>20Electrónico Pequeño Contribuyente</t>
  </si>
  <si>
    <t>20Especial Agropecuario</t>
  </si>
  <si>
    <t>20Electrónico Especial Agropecuario</t>
  </si>
  <si>
    <t>20Inmuebles</t>
  </si>
  <si>
    <t>20Traspaso de vehículos</t>
  </si>
  <si>
    <t>20Facturas especiales</t>
  </si>
  <si>
    <t>20Otros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</si>
</sst>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\ #,##0.0;#,##0.0;* &quot;-&quot;??"/>
    <numFmt numFmtId="165" formatCode="_(* #,##0.00_);_(* \(#,##0.00\);_(* &quot;-&quot;??_);_(@_)"/>
    <numFmt numFmtId="166" formatCode="_(* #,##0.0_);_(* \(#,##0.0\);_(* &quot;-&quot;??_);_(@_)"/>
    <numFmt numFmtId="167" formatCode="_(\ #,##0.0;#,##0.0;* &quot;-&quot;??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indexed="62"/>
      <name val="Century Gothic"/>
      <family val="2"/>
    </font>
    <font>
      <b/>
      <sz val="17"/>
      <color indexed="62"/>
      <name val="Century Gothic"/>
      <family val="2"/>
    </font>
    <font>
      <b/>
      <sz val="18"/>
      <color indexed="62"/>
      <name val="Century Gothic"/>
      <family val="2"/>
    </font>
    <font>
      <sz val="11"/>
      <color indexed="62"/>
      <name val="Century Gothic"/>
      <family val="2"/>
    </font>
    <font>
      <sz val="18"/>
      <color indexed="62"/>
      <name val="Century Gothic"/>
      <family val="2"/>
    </font>
    <font>
      <i/>
      <sz val="11"/>
      <color indexed="62"/>
      <name val="Century Gothic"/>
      <family val="2"/>
    </font>
    <font>
      <b/>
      <i/>
      <sz val="14"/>
      <color theme="0"/>
      <name val="Century Gothic"/>
      <family val="2"/>
    </font>
    <font>
      <b/>
      <i/>
      <sz val="10"/>
      <color theme="0"/>
      <name val="Century Gothic"/>
      <family val="2"/>
    </font>
    <font>
      <b/>
      <sz val="11"/>
      <name val="Century Gothic"/>
      <family val="2"/>
    </font>
    <font>
      <sz val="11"/>
      <color theme="4" tint="-0.499984740745262"/>
      <name val="Century Gothic"/>
      <family val="2"/>
    </font>
    <font>
      <sz val="8"/>
      <color theme="1"/>
      <name val="Arial Narrow"/>
      <family val="2"/>
    </font>
    <font>
      <sz val="11"/>
      <name val="Calibri"/>
      <family val="2"/>
      <scheme val="minor"/>
    </font>
    <font>
      <sz val="5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 style="hair">
        <color theme="0"/>
      </right>
      <top style="thick">
        <color theme="9"/>
      </top>
      <bottom style="hair">
        <color theme="0"/>
      </bottom>
      <diagonal/>
    </border>
    <border>
      <left style="hair">
        <color theme="0"/>
      </left>
      <right/>
      <top style="thick">
        <color theme="9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ck">
        <color theme="9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4"/>
      </bottom>
      <diagonal/>
    </border>
    <border>
      <left/>
      <right/>
      <top/>
      <bottom style="thick">
        <color theme="9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Protection="1">
      <protection locked="0" hidden="1"/>
    </xf>
    <xf numFmtId="0" fontId="5" fillId="2" borderId="0" xfId="0" applyFont="1" applyFill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64" fontId="12" fillId="4" borderId="4" xfId="0" applyNumberFormat="1" applyFont="1" applyFill="1" applyBorder="1" applyAlignment="1">
      <alignment horizontal="left" vertical="center" wrapText="1" indent="1"/>
    </xf>
    <xf numFmtId="166" fontId="12" fillId="4" borderId="5" xfId="1" applyNumberFormat="1" applyFont="1" applyFill="1" applyBorder="1" applyAlignment="1" applyProtection="1">
      <alignment horizontal="right" vertical="center" indent="1"/>
      <protection hidden="1"/>
    </xf>
    <xf numFmtId="166" fontId="12" fillId="4" borderId="6" xfId="1" applyNumberFormat="1" applyFont="1" applyFill="1" applyBorder="1" applyAlignment="1" applyProtection="1">
      <alignment horizontal="right" vertical="center" indent="1"/>
      <protection hidden="1"/>
    </xf>
    <xf numFmtId="164" fontId="13" fillId="2" borderId="7" xfId="0" applyNumberFormat="1" applyFont="1" applyFill="1" applyBorder="1" applyAlignment="1">
      <alignment horizontal="left" vertical="center" indent="1"/>
    </xf>
    <xf numFmtId="166" fontId="13" fillId="2" borderId="7" xfId="1" applyNumberFormat="1" applyFont="1" applyFill="1" applyBorder="1" applyAlignment="1" applyProtection="1">
      <alignment horizontal="right" vertical="center" indent="1"/>
      <protection hidden="1"/>
    </xf>
    <xf numFmtId="164" fontId="13" fillId="2" borderId="8" xfId="0" applyNumberFormat="1" applyFont="1" applyFill="1" applyBorder="1" applyAlignment="1">
      <alignment horizontal="left" vertical="center" wrapText="1" indent="1"/>
    </xf>
    <xf numFmtId="165" fontId="0" fillId="2" borderId="0" xfId="1" applyFont="1" applyFill="1" applyBorder="1"/>
    <xf numFmtId="0" fontId="15" fillId="2" borderId="0" xfId="0" applyFont="1" applyFill="1"/>
    <xf numFmtId="167" fontId="12" fillId="4" borderId="5" xfId="1" applyNumberFormat="1" applyFont="1" applyFill="1" applyBorder="1" applyAlignment="1" applyProtection="1">
      <alignment horizontal="right" vertical="center" indent="1"/>
      <protection hidden="1"/>
    </xf>
    <xf numFmtId="167" fontId="12" fillId="4" borderId="6" xfId="1" applyNumberFormat="1" applyFont="1" applyFill="1" applyBorder="1" applyAlignment="1" applyProtection="1">
      <alignment horizontal="right" vertical="center" indent="1"/>
      <protection hidden="1"/>
    </xf>
    <xf numFmtId="167" fontId="13" fillId="2" borderId="7" xfId="1" applyNumberFormat="1" applyFont="1" applyFill="1" applyBorder="1" applyAlignment="1" applyProtection="1">
      <alignment horizontal="right" vertical="center" indent="1"/>
      <protection hidden="1"/>
    </xf>
    <xf numFmtId="167" fontId="13" fillId="2" borderId="8" xfId="1" applyNumberFormat="1" applyFont="1" applyFill="1" applyBorder="1" applyAlignment="1" applyProtection="1">
      <alignment horizontal="right" vertical="center" indent="1"/>
      <protection hidden="1"/>
    </xf>
    <xf numFmtId="166" fontId="13" fillId="2" borderId="8" xfId="1" applyNumberFormat="1" applyFont="1" applyFill="1" applyBorder="1" applyAlignment="1" applyProtection="1">
      <alignment horizontal="right" vertical="center" indent="1"/>
      <protection hidden="1"/>
    </xf>
    <xf numFmtId="0" fontId="2" fillId="2" borderId="0" xfId="0" applyFont="1" applyFill="1"/>
    <xf numFmtId="165" fontId="0" fillId="2" borderId="0" xfId="1" applyFont="1" applyFill="1"/>
    <xf numFmtId="167" fontId="15" fillId="2" borderId="0" xfId="0" applyNumberFormat="1" applyFont="1" applyFill="1"/>
    <xf numFmtId="165" fontId="12" fillId="4" borderId="6" xfId="1" applyFont="1" applyFill="1" applyBorder="1" applyAlignment="1" applyProtection="1">
      <alignment horizontal="right" vertical="center" indent="1"/>
      <protection hidden="1"/>
    </xf>
    <xf numFmtId="165" fontId="13" fillId="2" borderId="7" xfId="1" applyFont="1" applyFill="1" applyBorder="1" applyAlignment="1" applyProtection="1">
      <alignment horizontal="right" vertical="center" indent="1"/>
      <protection hidden="1"/>
    </xf>
    <xf numFmtId="165" fontId="13" fillId="2" borderId="8" xfId="1" applyFont="1" applyFill="1" applyBorder="1" applyAlignment="1" applyProtection="1">
      <alignment horizontal="right" vertical="center" indent="1"/>
      <protection hidden="1"/>
    </xf>
    <xf numFmtId="0" fontId="0" fillId="2" borderId="0" xfId="0" applyFill="1" applyProtection="1">
      <protection locked="0" hidden="1"/>
    </xf>
    <xf numFmtId="0" fontId="2" fillId="2" borderId="0" xfId="0" applyFont="1" applyFill="1" applyProtection="1">
      <protection locked="0" hidden="1"/>
    </xf>
    <xf numFmtId="0" fontId="4" fillId="2" borderId="0" xfId="0" applyFont="1" applyFill="1" applyAlignment="1" applyProtection="1">
      <alignment vertical="top" wrapText="1"/>
      <protection locked="0" hidden="1"/>
    </xf>
    <xf numFmtId="0" fontId="5" fillId="2" borderId="0" xfId="0" applyFont="1" applyFill="1" applyAlignment="1" applyProtection="1">
      <alignment wrapText="1"/>
      <protection locked="0" hidden="1"/>
    </xf>
    <xf numFmtId="0" fontId="10" fillId="3" borderId="1" xfId="0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/>
      <protection locked="0" hidden="1"/>
    </xf>
    <xf numFmtId="0" fontId="11" fillId="3" borderId="3" xfId="0" applyFont="1" applyFill="1" applyBorder="1" applyAlignment="1" applyProtection="1">
      <alignment horizontal="center" vertical="center"/>
      <protection locked="0" hidden="1"/>
    </xf>
    <xf numFmtId="164" fontId="12" fillId="4" borderId="4" xfId="0" applyNumberFormat="1" applyFont="1" applyFill="1" applyBorder="1" applyAlignment="1" applyProtection="1">
      <alignment horizontal="left" vertical="center" wrapText="1" indent="1"/>
      <protection locked="0" hidden="1"/>
    </xf>
    <xf numFmtId="166" fontId="12" fillId="4" borderId="5" xfId="1" applyNumberFormat="1" applyFont="1" applyFill="1" applyBorder="1" applyAlignment="1" applyProtection="1">
      <alignment horizontal="right" vertical="center" indent="1"/>
      <protection locked="0" hidden="1"/>
    </xf>
    <xf numFmtId="166" fontId="12" fillId="4" borderId="6" xfId="1" applyNumberFormat="1" applyFont="1" applyFill="1" applyBorder="1" applyAlignment="1" applyProtection="1">
      <alignment horizontal="right" vertical="center" indent="1"/>
      <protection locked="0" hidden="1"/>
    </xf>
    <xf numFmtId="165" fontId="16" fillId="2" borderId="0" xfId="1" applyFont="1" applyFill="1" applyProtection="1">
      <protection locked="0" hidden="1"/>
    </xf>
    <xf numFmtId="164" fontId="13" fillId="2" borderId="7" xfId="0" applyNumberFormat="1" applyFont="1" applyFill="1" applyBorder="1" applyAlignment="1" applyProtection="1">
      <alignment horizontal="left" vertical="center" indent="1"/>
      <protection locked="0" hidden="1"/>
    </xf>
    <xf numFmtId="166" fontId="13" fillId="2" borderId="7" xfId="1" applyNumberFormat="1" applyFont="1" applyFill="1" applyBorder="1" applyAlignment="1" applyProtection="1">
      <alignment horizontal="right" vertical="center" indent="1"/>
      <protection locked="0" hidden="1"/>
    </xf>
    <xf numFmtId="164" fontId="13" fillId="2" borderId="8" xfId="0" applyNumberFormat="1" applyFont="1" applyFill="1" applyBorder="1" applyAlignment="1" applyProtection="1">
      <alignment horizontal="left" vertical="center" wrapText="1" indent="1"/>
      <protection locked="0" hidden="1"/>
    </xf>
    <xf numFmtId="166" fontId="13" fillId="2" borderId="8" xfId="1" applyNumberFormat="1" applyFont="1" applyFill="1" applyBorder="1" applyAlignment="1" applyProtection="1">
      <alignment horizontal="left" vertical="center" wrapText="1" indent="1"/>
      <protection locked="0" hidden="1"/>
    </xf>
    <xf numFmtId="0" fontId="14" fillId="2" borderId="0" xfId="0" applyFont="1" applyFill="1" applyProtection="1">
      <protection locked="0" hidden="1"/>
    </xf>
    <xf numFmtId="167" fontId="0" fillId="2" borderId="0" xfId="0" applyNumberFormat="1" applyFill="1" applyProtection="1">
      <protection locked="0" hidden="1"/>
    </xf>
    <xf numFmtId="165" fontId="0" fillId="2" borderId="0" xfId="1" applyFont="1" applyFill="1" applyBorder="1" applyProtection="1">
      <protection locked="0" hidden="1"/>
    </xf>
    <xf numFmtId="167" fontId="13" fillId="2" borderId="0" xfId="1" applyNumberFormat="1" applyFont="1" applyFill="1" applyBorder="1" applyAlignment="1" applyProtection="1">
      <alignment horizontal="right" vertical="center" indent="1"/>
      <protection locked="0" hidden="1"/>
    </xf>
    <xf numFmtId="165" fontId="0" fillId="2" borderId="0" xfId="0" applyNumberFormat="1" applyFill="1" applyProtection="1">
      <protection locked="0" hidden="1"/>
    </xf>
    <xf numFmtId="0" fontId="17" fillId="2" borderId="0" xfId="0" applyFont="1" applyFill="1" applyProtection="1">
      <protection locked="0"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 vertical="top" wrapText="1"/>
      <protection locked="0" hidden="1"/>
    </xf>
    <xf numFmtId="0" fontId="14" fillId="2" borderId="0" xfId="0" applyFont="1" applyFill="1" applyProtection="1">
      <protection locked="0" hidden="1"/>
    </xf>
    <xf numFmtId="0" fontId="4" fillId="2" borderId="0" xfId="0" applyFont="1" applyFill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1BF537C3-70C2-4778-A31F-F9A578377B6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1" dropStyle="combo" dx="16" fmlaLink="$N$2" fmlaRange="$R$5:$R$24" noThreeD="1" sel="20" val="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76225" y="190500"/>
    <xdr:ext cx="1762125" cy="660795"/>
    <xdr:pic>
      <xdr:nvPicPr>
        <xdr:cNvPr id="2" name="3 Imagen" descr="Logo SAT -negro- transparente para presentaciones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0"/>
          <a:ext cx="1762125" cy="66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628650</xdr:colOff>
          <xdr:row>0</xdr:row>
          <xdr:rowOff>161925</xdr:rowOff>
        </xdr:from>
        <xdr:to>
          <xdr:col>13</xdr:col>
          <xdr:colOff>657225</xdr:colOff>
          <xdr:row>1</xdr:row>
          <xdr:rowOff>171450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123825</xdr:rowOff>
    </xdr:from>
    <xdr:to>
      <xdr:col>2</xdr:col>
      <xdr:colOff>1762125</xdr:colOff>
      <xdr:row>1</xdr:row>
      <xdr:rowOff>544114</xdr:rowOff>
    </xdr:to>
    <xdr:pic>
      <xdr:nvPicPr>
        <xdr:cNvPr id="2" name="3 Imagen" descr="Logo SAT -negro- transparente para presentaciones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3825"/>
          <a:ext cx="1628775" cy="610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C24"/>
  <sheetViews>
    <sheetView tabSelected="1" zoomScaleNormal="100" workbookViewId="0">
      <selection activeCell="G8" sqref="G8"/>
    </sheetView>
  </sheetViews>
  <sheetFormatPr baseColWidth="10" defaultColWidth="0" defaultRowHeight="15" customHeight="1" zeroHeight="1" x14ac:dyDescent="0.25"/>
  <cols>
    <col min="1" max="1" width="2.28515625" style="1" customWidth="1"/>
    <col min="2" max="2" width="40.5703125" style="1" bestFit="1" customWidth="1"/>
    <col min="3" max="15" width="11.7109375" style="1" customWidth="1"/>
    <col min="16" max="16" width="5" style="21" customWidth="1"/>
    <col min="17" max="17" width="3" style="48" hidden="1"/>
    <col min="18" max="18" width="5" style="48" hidden="1"/>
    <col min="19" max="16383" width="24.140625" style="2" hidden="1"/>
    <col min="16384" max="16384" width="15.28515625" style="2" hidden="1"/>
  </cols>
  <sheetData>
    <row r="1" spans="1:18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8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"/>
      <c r="N2" s="3">
        <v>20</v>
      </c>
      <c r="O2" s="27"/>
      <c r="P2" s="28"/>
    </row>
    <row r="3" spans="1:18" ht="45" customHeight="1" x14ac:dyDescent="0.25">
      <c r="A3" s="27"/>
      <c r="B3" s="27"/>
      <c r="C3" s="49" t="s">
        <v>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29"/>
      <c r="O3" s="29"/>
      <c r="P3" s="28"/>
    </row>
    <row r="4" spans="1:18" ht="5.0999999999999996" customHeight="1" thickBot="1" x14ac:dyDescent="0.35">
      <c r="A4" s="27"/>
      <c r="B4" s="27"/>
      <c r="C4" s="30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8" ht="36" customHeight="1" thickTop="1" x14ac:dyDescent="0.25">
      <c r="A5" s="27"/>
      <c r="B5" s="31" t="str">
        <f>+CONCATENATE("Año ",VLOOKUP($N$2,$Q$5:$R$24,2,0))</f>
        <v>Año 2024</v>
      </c>
      <c r="C5" s="32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  <c r="O5" s="33" t="s">
        <v>13</v>
      </c>
      <c r="P5" s="28"/>
      <c r="Q5" s="48">
        <v>1</v>
      </c>
      <c r="R5" s="48">
        <v>2005</v>
      </c>
    </row>
    <row r="6" spans="1:18" ht="27.95" customHeight="1" x14ac:dyDescent="0.25">
      <c r="A6" s="27"/>
      <c r="B6" s="34" t="s">
        <v>1</v>
      </c>
      <c r="C6" s="35">
        <f t="shared" ref="C6:O6" si="0">SUM(C7:C17)</f>
        <v>4408.7086858099992</v>
      </c>
      <c r="D6" s="36">
        <f t="shared" si="0"/>
        <v>2478.8351805600005</v>
      </c>
      <c r="E6" s="36">
        <f t="shared" si="0"/>
        <v>1929.8735052500001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6">
        <f t="shared" si="0"/>
        <v>0</v>
      </c>
      <c r="P6" s="37"/>
      <c r="Q6" s="48">
        <v>2</v>
      </c>
      <c r="R6" s="48">
        <v>2006</v>
      </c>
    </row>
    <row r="7" spans="1:18" ht="24" customHeight="1" x14ac:dyDescent="0.25">
      <c r="A7" s="47"/>
      <c r="B7" s="38" t="s">
        <v>14</v>
      </c>
      <c r="C7" s="39">
        <f>+VLOOKUP($N$2&amp;$B7,Consolidado!$B$6:$P$282,3,0)</f>
        <v>3228.2654421799998</v>
      </c>
      <c r="D7" s="39">
        <f>+VLOOKUP($N$2&amp;$B7,Consolidado!$B$6:$P$282,4,0)</f>
        <v>1774.68063661</v>
      </c>
      <c r="E7" s="39">
        <f>+VLOOKUP($N$2&amp;$B7,Consolidado!$B$6:$P$282,5,0)</f>
        <v>1453.5848055700001</v>
      </c>
      <c r="F7" s="39" t="str">
        <f>+VLOOKUP($N$2&amp;$B7,Consolidado!$B$6:$P$282,6,0)</f>
        <v/>
      </c>
      <c r="G7" s="39" t="str">
        <f>+VLOOKUP($N$2&amp;$B7,Consolidado!$B$6:$P$282,7,0)</f>
        <v/>
      </c>
      <c r="H7" s="39" t="str">
        <f>+VLOOKUP($N$2&amp;$B7,Consolidado!$B$6:$P$282,8,0)</f>
        <v/>
      </c>
      <c r="I7" s="39" t="str">
        <f>+VLOOKUP($N$2&amp;$B7,Consolidado!$B$6:$P$282,9,0)</f>
        <v/>
      </c>
      <c r="J7" s="39" t="str">
        <f>+VLOOKUP($N$2&amp;$B7,Consolidado!$B$6:$P$282,10,0)</f>
        <v/>
      </c>
      <c r="K7" s="39" t="str">
        <f>+VLOOKUP($N$2&amp;$B7,Consolidado!$B$6:$P$282,11,0)</f>
        <v/>
      </c>
      <c r="L7" s="39" t="str">
        <f>+VLOOKUP($N$2&amp;$B7,Consolidado!$B$6:$P$282,12,0)</f>
        <v/>
      </c>
      <c r="M7" s="39" t="str">
        <f>+VLOOKUP($N$2&amp;$B7,Consolidado!$B$6:$P$282,13,0)</f>
        <v/>
      </c>
      <c r="N7" s="39" t="str">
        <f>+VLOOKUP($N$2&amp;$B7,Consolidado!$B$6:$P$282,14,0)</f>
        <v/>
      </c>
      <c r="O7" s="39" t="str">
        <f>+VLOOKUP($N$2&amp;$B7,Consolidado!$B$6:$P$282,15,0)</f>
        <v/>
      </c>
      <c r="P7" s="37"/>
      <c r="Q7" s="48">
        <v>3</v>
      </c>
      <c r="R7" s="48">
        <v>2007</v>
      </c>
    </row>
    <row r="8" spans="1:18" ht="24" customHeight="1" x14ac:dyDescent="0.25">
      <c r="A8" s="27"/>
      <c r="B8" s="38" t="s">
        <v>15</v>
      </c>
      <c r="C8" s="39">
        <f>+VLOOKUP($N$2&amp;$B8,Consolidado!$B$6:$P$282,3,0)</f>
        <v>798.73801329000003</v>
      </c>
      <c r="D8" s="39">
        <f>+VLOOKUP($N$2&amp;$B8,Consolidado!$B$6:$P$282,4,0)</f>
        <v>476.19454834999999</v>
      </c>
      <c r="E8" s="39">
        <f>+VLOOKUP($N$2&amp;$B8,Consolidado!$B$6:$P$282,5,0)</f>
        <v>322.54346493999998</v>
      </c>
      <c r="F8" s="39" t="str">
        <f>+VLOOKUP($N$2&amp;$B8,Consolidado!$B$6:$P$282,6,0)</f>
        <v/>
      </c>
      <c r="G8" s="39" t="str">
        <f>+VLOOKUP($N$2&amp;$B8,Consolidado!$B$6:$P$282,7,0)</f>
        <v/>
      </c>
      <c r="H8" s="39" t="str">
        <f>+VLOOKUP($N$2&amp;$B8,Consolidado!$B$6:$P$282,8,0)</f>
        <v/>
      </c>
      <c r="I8" s="39" t="str">
        <f>+VLOOKUP($N$2&amp;$B8,Consolidado!$B$6:$P$282,9,0)</f>
        <v/>
      </c>
      <c r="J8" s="39" t="str">
        <f>+VLOOKUP($N$2&amp;$B8,Consolidado!$B$6:$P$282,10,0)</f>
        <v/>
      </c>
      <c r="K8" s="39" t="str">
        <f>+VLOOKUP($N$2&amp;$B8,Consolidado!$B$6:$P$282,11,0)</f>
        <v/>
      </c>
      <c r="L8" s="39" t="str">
        <f>+VLOOKUP($N$2&amp;$B8,Consolidado!$B$6:$P$282,12,0)</f>
        <v/>
      </c>
      <c r="M8" s="39" t="str">
        <f>+VLOOKUP($N$2&amp;$B8,Consolidado!$B$6:$P$282,13,0)</f>
        <v/>
      </c>
      <c r="N8" s="39" t="str">
        <f>+VLOOKUP($N$2&amp;$B8,Consolidado!$B$6:$P$282,14,0)</f>
        <v/>
      </c>
      <c r="O8" s="39" t="str">
        <f>+VLOOKUP($N$2&amp;$B8,Consolidado!$B$6:$P$282,15,0)</f>
        <v/>
      </c>
      <c r="P8" s="37"/>
      <c r="Q8" s="48">
        <v>4</v>
      </c>
      <c r="R8" s="48">
        <v>2008</v>
      </c>
    </row>
    <row r="9" spans="1:18" ht="24" customHeight="1" x14ac:dyDescent="0.25">
      <c r="A9" s="27"/>
      <c r="B9" s="38" t="s">
        <v>16</v>
      </c>
      <c r="C9" s="39">
        <f>+VLOOKUP($N$2&amp;$B9,Consolidado!$B$6:$P$282,3,0)</f>
        <v>57.311592820000001</v>
      </c>
      <c r="D9" s="39">
        <f>+VLOOKUP($N$2&amp;$B9,Consolidado!$B$6:$P$282,4,0)</f>
        <v>34.203726369999998</v>
      </c>
      <c r="E9" s="39">
        <f>+VLOOKUP($N$2&amp;$B9,Consolidado!$B$6:$P$282,5,0)</f>
        <v>23.10786645</v>
      </c>
      <c r="F9" s="39" t="str">
        <f>+VLOOKUP($N$2&amp;$B9,Consolidado!$B$6:$P$282,6,0)</f>
        <v/>
      </c>
      <c r="G9" s="39" t="str">
        <f>+VLOOKUP($N$2&amp;$B9,Consolidado!$B$6:$P$282,7,0)</f>
        <v/>
      </c>
      <c r="H9" s="39" t="str">
        <f>+VLOOKUP($N$2&amp;$B9,Consolidado!$B$6:$P$282,8,0)</f>
        <v/>
      </c>
      <c r="I9" s="39" t="str">
        <f>+VLOOKUP($N$2&amp;$B9,Consolidado!$B$6:$P$282,9,0)</f>
        <v/>
      </c>
      <c r="J9" s="39" t="str">
        <f>+VLOOKUP($N$2&amp;$B9,Consolidado!$B$6:$P$282,10,0)</f>
        <v/>
      </c>
      <c r="K9" s="39" t="str">
        <f>+VLOOKUP($N$2&amp;$B9,Consolidado!$B$6:$P$282,11,0)</f>
        <v/>
      </c>
      <c r="L9" s="39" t="str">
        <f>+VLOOKUP($N$2&amp;$B9,Consolidado!$B$6:$P$282,12,0)</f>
        <v/>
      </c>
      <c r="M9" s="39" t="str">
        <f>+VLOOKUP($N$2&amp;$B9,Consolidado!$B$6:$P$282,13,0)</f>
        <v/>
      </c>
      <c r="N9" s="39" t="str">
        <f>+VLOOKUP($N$2&amp;$B9,Consolidado!$B$6:$P$282,14,0)</f>
        <v/>
      </c>
      <c r="O9" s="39" t="str">
        <f>+VLOOKUP($N$2&amp;$B9,Consolidado!$B$6:$P$282,15,0)</f>
        <v/>
      </c>
      <c r="P9" s="37"/>
      <c r="Q9" s="48">
        <v>5</v>
      </c>
      <c r="R9" s="48">
        <v>2009</v>
      </c>
    </row>
    <row r="10" spans="1:18" ht="24" customHeight="1" x14ac:dyDescent="0.25">
      <c r="A10" s="27"/>
      <c r="B10" s="38" t="s">
        <v>17</v>
      </c>
      <c r="C10" s="39">
        <f>+VLOOKUP($N$2&amp;$B10,Consolidado!$B$6:$P$282,3,0)</f>
        <v>107.24008646</v>
      </c>
      <c r="D10" s="39">
        <f>+VLOOKUP($N$2&amp;$B10,Consolidado!$B$6:$P$282,4,0)</f>
        <v>57.502682180000001</v>
      </c>
      <c r="E10" s="39">
        <f>+VLOOKUP($N$2&amp;$B10,Consolidado!$B$6:$P$282,5,0)</f>
        <v>49.73740428</v>
      </c>
      <c r="F10" s="39" t="str">
        <f>+VLOOKUP($N$2&amp;$B10,Consolidado!$B$6:$P$282,6,0)</f>
        <v/>
      </c>
      <c r="G10" s="39" t="str">
        <f>+VLOOKUP($N$2&amp;$B10,Consolidado!$B$6:$P$282,7,0)</f>
        <v/>
      </c>
      <c r="H10" s="39" t="str">
        <f>+VLOOKUP($N$2&amp;$B10,Consolidado!$B$6:$P$282,8,0)</f>
        <v/>
      </c>
      <c r="I10" s="39" t="str">
        <f>+VLOOKUP($N$2&amp;$B10,Consolidado!$B$6:$P$282,9,0)</f>
        <v/>
      </c>
      <c r="J10" s="39" t="str">
        <f>+VLOOKUP($N$2&amp;$B10,Consolidado!$B$6:$P$282,10,0)</f>
        <v/>
      </c>
      <c r="K10" s="39" t="str">
        <f>+VLOOKUP($N$2&amp;$B10,Consolidado!$B$6:$P$282,11,0)</f>
        <v/>
      </c>
      <c r="L10" s="39" t="str">
        <f>+VLOOKUP($N$2&amp;$B10,Consolidado!$B$6:$P$282,12,0)</f>
        <v/>
      </c>
      <c r="M10" s="39" t="str">
        <f>+VLOOKUP($N$2&amp;$B10,Consolidado!$B$6:$P$282,13,0)</f>
        <v/>
      </c>
      <c r="N10" s="39" t="str">
        <f>+VLOOKUP($N$2&amp;$B10,Consolidado!$B$6:$P$282,14,0)</f>
        <v/>
      </c>
      <c r="O10" s="39" t="str">
        <f>+VLOOKUP($N$2&amp;$B10,Consolidado!$B$6:$P$282,15,0)</f>
        <v/>
      </c>
      <c r="P10" s="37"/>
      <c r="Q10" s="48">
        <v>6</v>
      </c>
      <c r="R10" s="48">
        <v>2010</v>
      </c>
    </row>
    <row r="11" spans="1:18" ht="24" customHeight="1" x14ac:dyDescent="0.25">
      <c r="A11" s="27"/>
      <c r="B11" s="38" t="s">
        <v>177</v>
      </c>
      <c r="C11" s="39">
        <f>+VLOOKUP($N$2&amp;$B11,Consolidado!$B$6:$P$282,3,0)</f>
        <v>2.4692460599999997</v>
      </c>
      <c r="D11" s="39">
        <f>+VLOOKUP($N$2&amp;$B11,Consolidado!$B$6:$P$282,4,0)</f>
        <v>1.33171906</v>
      </c>
      <c r="E11" s="39">
        <f>+VLOOKUP($N$2&amp;$B11,Consolidado!$B$6:$P$282,5,0)</f>
        <v>1.137527</v>
      </c>
      <c r="F11" s="39" t="str">
        <f>+VLOOKUP($N$2&amp;$B11,Consolidado!$B$6:$P$282,6,0)</f>
        <v/>
      </c>
      <c r="G11" s="39" t="str">
        <f>+VLOOKUP($N$2&amp;$B11,Consolidado!$B$6:$P$282,7,0)</f>
        <v/>
      </c>
      <c r="H11" s="39" t="str">
        <f>+VLOOKUP($N$2&amp;$B11,Consolidado!$B$6:$P$282,8,0)</f>
        <v/>
      </c>
      <c r="I11" s="39" t="str">
        <f>+VLOOKUP($N$2&amp;$B11,Consolidado!$B$6:$P$282,9,0)</f>
        <v/>
      </c>
      <c r="J11" s="39" t="str">
        <f>+VLOOKUP($N$2&amp;$B11,Consolidado!$B$6:$P$282,10,0)</f>
        <v/>
      </c>
      <c r="K11" s="39" t="str">
        <f>+VLOOKUP($N$2&amp;$B11,Consolidado!$B$6:$P$282,11,0)</f>
        <v/>
      </c>
      <c r="L11" s="39" t="str">
        <f>+VLOOKUP($N$2&amp;$B11,Consolidado!$B$6:$P$282,12,0)</f>
        <v/>
      </c>
      <c r="M11" s="39" t="str">
        <f>+VLOOKUP($N$2&amp;$B11,Consolidado!$B$6:$P$282,13,0)</f>
        <v/>
      </c>
      <c r="N11" s="39" t="str">
        <f>+VLOOKUP($N$2&amp;$B11,Consolidado!$B$6:$P$282,14,0)</f>
        <v/>
      </c>
      <c r="O11" s="39" t="str">
        <f>+VLOOKUP($N$2&amp;$B11,Consolidado!$B$6:$P$282,15,0)</f>
        <v/>
      </c>
      <c r="P11" s="37"/>
      <c r="Q11" s="48">
        <v>7</v>
      </c>
      <c r="R11" s="48">
        <v>2011</v>
      </c>
    </row>
    <row r="12" spans="1:18" ht="24" customHeight="1" x14ac:dyDescent="0.25">
      <c r="A12" s="27"/>
      <c r="B12" s="38" t="s">
        <v>178</v>
      </c>
      <c r="C12" s="39">
        <f>+VLOOKUP($N$2&amp;$B12,Consolidado!$B$6:$P$282,3,0)</f>
        <v>0.12421197</v>
      </c>
      <c r="D12" s="39">
        <f>+VLOOKUP($N$2&amp;$B12,Consolidado!$B$6:$P$282,4,0)</f>
        <v>3.4036179999999999E-2</v>
      </c>
      <c r="E12" s="39">
        <f>+VLOOKUP($N$2&amp;$B12,Consolidado!$B$6:$P$282,5,0)</f>
        <v>9.0175790000000006E-2</v>
      </c>
      <c r="F12" s="39" t="str">
        <f>+VLOOKUP($N$2&amp;$B12,Consolidado!$B$6:$P$282,6,0)</f>
        <v/>
      </c>
      <c r="G12" s="39" t="str">
        <f>+VLOOKUP($N$2&amp;$B12,Consolidado!$B$6:$P$282,7,0)</f>
        <v/>
      </c>
      <c r="H12" s="39" t="str">
        <f>+VLOOKUP($N$2&amp;$B12,Consolidado!$B$6:$P$282,8,0)</f>
        <v/>
      </c>
      <c r="I12" s="39" t="str">
        <f>+VLOOKUP($N$2&amp;$B12,Consolidado!$B$6:$P$282,9,0)</f>
        <v/>
      </c>
      <c r="J12" s="39" t="str">
        <f>+VLOOKUP($N$2&amp;$B12,Consolidado!$B$6:$P$282,10,0)</f>
        <v/>
      </c>
      <c r="K12" s="39" t="str">
        <f>+VLOOKUP($N$2&amp;$B12,Consolidado!$B$6:$P$282,11,0)</f>
        <v/>
      </c>
      <c r="L12" s="39" t="str">
        <f>+VLOOKUP($N$2&amp;$B12,Consolidado!$B$6:$P$282,12,0)</f>
        <v/>
      </c>
      <c r="M12" s="39" t="str">
        <f>+VLOOKUP($N$2&amp;$B12,Consolidado!$B$6:$P$282,13,0)</f>
        <v/>
      </c>
      <c r="N12" s="39" t="str">
        <f>+VLOOKUP($N$2&amp;$B12,Consolidado!$B$6:$P$282,14,0)</f>
        <v/>
      </c>
      <c r="O12" s="39" t="str">
        <f>+VLOOKUP($N$2&amp;$B12,Consolidado!$B$6:$P$282,15,0)</f>
        <v/>
      </c>
      <c r="P12" s="37"/>
      <c r="Q12" s="48">
        <v>8</v>
      </c>
      <c r="R12" s="48">
        <v>2012</v>
      </c>
    </row>
    <row r="13" spans="1:18" ht="24" customHeight="1" x14ac:dyDescent="0.25">
      <c r="A13" s="27"/>
      <c r="B13" s="38" t="s">
        <v>179</v>
      </c>
      <c r="C13" s="39">
        <f>+VLOOKUP($N$2&amp;$B13,Consolidado!$B$6:$P$282,3,0)</f>
        <v>0.35727286999999996</v>
      </c>
      <c r="D13" s="39">
        <f>+VLOOKUP($N$2&amp;$B13,Consolidado!$B$6:$P$282,4,0)</f>
        <v>0.13902983999999999</v>
      </c>
      <c r="E13" s="39">
        <f>+VLOOKUP($N$2&amp;$B13,Consolidado!$B$6:$P$282,5,0)</f>
        <v>0.21824303</v>
      </c>
      <c r="F13" s="39" t="str">
        <f>+VLOOKUP($N$2&amp;$B13,Consolidado!$B$6:$P$282,6,0)</f>
        <v/>
      </c>
      <c r="G13" s="39" t="str">
        <f>+VLOOKUP($N$2&amp;$B13,Consolidado!$B$6:$P$282,7,0)</f>
        <v/>
      </c>
      <c r="H13" s="39" t="str">
        <f>+VLOOKUP($N$2&amp;$B13,Consolidado!$B$6:$P$282,8,0)</f>
        <v/>
      </c>
      <c r="I13" s="39" t="str">
        <f>+VLOOKUP($N$2&amp;$B13,Consolidado!$B$6:$P$282,9,0)</f>
        <v/>
      </c>
      <c r="J13" s="39" t="str">
        <f>+VLOOKUP($N$2&amp;$B13,Consolidado!$B$6:$P$282,10,0)</f>
        <v/>
      </c>
      <c r="K13" s="39" t="str">
        <f>+VLOOKUP($N$2&amp;$B13,Consolidado!$B$6:$P$282,11,0)</f>
        <v/>
      </c>
      <c r="L13" s="39" t="str">
        <f>+VLOOKUP($N$2&amp;$B13,Consolidado!$B$6:$P$282,12,0)</f>
        <v/>
      </c>
      <c r="M13" s="39" t="str">
        <f>+VLOOKUP($N$2&amp;$B13,Consolidado!$B$6:$P$282,13,0)</f>
        <v/>
      </c>
      <c r="N13" s="39" t="str">
        <f>+VLOOKUP($N$2&amp;$B13,Consolidado!$B$6:$P$282,14,0)</f>
        <v/>
      </c>
      <c r="O13" s="39" t="str">
        <f>+VLOOKUP($N$2&amp;$B13,Consolidado!$B$6:$P$282,15,0)</f>
        <v/>
      </c>
      <c r="P13" s="37"/>
      <c r="Q13" s="48">
        <v>9</v>
      </c>
      <c r="R13" s="48">
        <v>2013</v>
      </c>
    </row>
    <row r="14" spans="1:18" ht="24" customHeight="1" x14ac:dyDescent="0.25">
      <c r="A14" s="27"/>
      <c r="B14" s="38" t="s">
        <v>18</v>
      </c>
      <c r="C14" s="39">
        <f>+VLOOKUP($N$2&amp;$B14,Consolidado!$B$6:$P$282,3,0)</f>
        <v>40.043338750000004</v>
      </c>
      <c r="D14" s="39">
        <f>+VLOOKUP($N$2&amp;$B14,Consolidado!$B$6:$P$282,4,0)</f>
        <v>29.5319553</v>
      </c>
      <c r="E14" s="39">
        <f>+VLOOKUP($N$2&amp;$B14,Consolidado!$B$6:$P$282,5,0)</f>
        <v>10.51138345</v>
      </c>
      <c r="F14" s="39" t="str">
        <f>+VLOOKUP($N$2&amp;$B14,Consolidado!$B$6:$P$282,6,0)</f>
        <v/>
      </c>
      <c r="G14" s="39" t="str">
        <f>+VLOOKUP($N$2&amp;$B14,Consolidado!$B$6:$P$282,7,0)</f>
        <v/>
      </c>
      <c r="H14" s="39" t="str">
        <f>+VLOOKUP($N$2&amp;$B14,Consolidado!$B$6:$P$282,8,0)</f>
        <v/>
      </c>
      <c r="I14" s="39" t="str">
        <f>+VLOOKUP($N$2&amp;$B14,Consolidado!$B$6:$P$282,9,0)</f>
        <v/>
      </c>
      <c r="J14" s="39" t="str">
        <f>+VLOOKUP($N$2&amp;$B14,Consolidado!$B$6:$P$282,10,0)</f>
        <v/>
      </c>
      <c r="K14" s="39" t="str">
        <f>+VLOOKUP($N$2&amp;$B14,Consolidado!$B$6:$P$282,11,0)</f>
        <v/>
      </c>
      <c r="L14" s="39" t="str">
        <f>+VLOOKUP($N$2&amp;$B14,Consolidado!$B$6:$P$282,12,0)</f>
        <v/>
      </c>
      <c r="M14" s="39" t="str">
        <f>+VLOOKUP($N$2&amp;$B14,Consolidado!$B$6:$P$282,13,0)</f>
        <v/>
      </c>
      <c r="N14" s="39" t="str">
        <f>+VLOOKUP($N$2&amp;$B14,Consolidado!$B$6:$P$282,14,0)</f>
        <v/>
      </c>
      <c r="O14" s="39" t="str">
        <f>+VLOOKUP($N$2&amp;$B14,Consolidado!$B$6:$P$282,15,0)</f>
        <v/>
      </c>
      <c r="P14" s="37"/>
      <c r="Q14" s="48">
        <v>10</v>
      </c>
      <c r="R14" s="48">
        <v>2014</v>
      </c>
    </row>
    <row r="15" spans="1:18" ht="24" customHeight="1" x14ac:dyDescent="0.25">
      <c r="A15" s="27"/>
      <c r="B15" s="38" t="s">
        <v>19</v>
      </c>
      <c r="C15" s="39">
        <f>+VLOOKUP($N$2&amp;$B15,Consolidado!$B$6:$P$282,3,0)</f>
        <v>52.615241670000003</v>
      </c>
      <c r="D15" s="39">
        <f>+VLOOKUP($N$2&amp;$B15,Consolidado!$B$6:$P$282,4,0)</f>
        <v>27.022866359999998</v>
      </c>
      <c r="E15" s="39">
        <f>+VLOOKUP($N$2&amp;$B15,Consolidado!$B$6:$P$282,5,0)</f>
        <v>25.592375310000001</v>
      </c>
      <c r="F15" s="39" t="str">
        <f>+VLOOKUP($N$2&amp;$B15,Consolidado!$B$6:$P$282,6,0)</f>
        <v/>
      </c>
      <c r="G15" s="39" t="str">
        <f>+VLOOKUP($N$2&amp;$B15,Consolidado!$B$6:$P$282,7,0)</f>
        <v/>
      </c>
      <c r="H15" s="39" t="str">
        <f>+VLOOKUP($N$2&amp;$B15,Consolidado!$B$6:$P$282,8,0)</f>
        <v/>
      </c>
      <c r="I15" s="39" t="str">
        <f>+VLOOKUP($N$2&amp;$B15,Consolidado!$B$6:$P$282,9,0)</f>
        <v/>
      </c>
      <c r="J15" s="39" t="str">
        <f>+VLOOKUP($N$2&amp;$B15,Consolidado!$B$6:$P$282,10,0)</f>
        <v/>
      </c>
      <c r="K15" s="39" t="str">
        <f>+VLOOKUP($N$2&amp;$B15,Consolidado!$B$6:$P$282,11,0)</f>
        <v/>
      </c>
      <c r="L15" s="39" t="str">
        <f>+VLOOKUP($N$2&amp;$B15,Consolidado!$B$6:$P$282,12,0)</f>
        <v/>
      </c>
      <c r="M15" s="39" t="str">
        <f>+VLOOKUP($N$2&amp;$B15,Consolidado!$B$6:$P$282,13,0)</f>
        <v/>
      </c>
      <c r="N15" s="39" t="str">
        <f>+VLOOKUP($N$2&amp;$B15,Consolidado!$B$6:$P$282,14,0)</f>
        <v/>
      </c>
      <c r="O15" s="39" t="str">
        <f>+VLOOKUP($N$2&amp;$B15,Consolidado!$B$6:$P$282,15,0)</f>
        <v/>
      </c>
      <c r="P15" s="37"/>
      <c r="Q15" s="48">
        <v>11</v>
      </c>
      <c r="R15" s="48">
        <v>2015</v>
      </c>
    </row>
    <row r="16" spans="1:18" ht="24" customHeight="1" x14ac:dyDescent="0.25">
      <c r="A16" s="27"/>
      <c r="B16" s="38" t="s">
        <v>20</v>
      </c>
      <c r="C16" s="39">
        <f>+VLOOKUP($N$2&amp;$B16,Consolidado!$B$6:$P$282,3,0)</f>
        <v>66.833924440000004</v>
      </c>
      <c r="D16" s="39">
        <f>+VLOOKUP($N$2&amp;$B16,Consolidado!$B$6:$P$282,4,0)</f>
        <v>41.4801255</v>
      </c>
      <c r="E16" s="39">
        <f>+VLOOKUP($N$2&amp;$B16,Consolidado!$B$6:$P$282,5,0)</f>
        <v>25.353798940000001</v>
      </c>
      <c r="F16" s="39" t="str">
        <f>+VLOOKUP($N$2&amp;$B16,Consolidado!$B$6:$P$282,6,0)</f>
        <v/>
      </c>
      <c r="G16" s="39" t="str">
        <f>+VLOOKUP($N$2&amp;$B16,Consolidado!$B$6:$P$282,7,0)</f>
        <v/>
      </c>
      <c r="H16" s="39" t="str">
        <f>+VLOOKUP($N$2&amp;$B16,Consolidado!$B$6:$P$282,8,0)</f>
        <v/>
      </c>
      <c r="I16" s="39" t="str">
        <f>+VLOOKUP($N$2&amp;$B16,Consolidado!$B$6:$P$282,9,0)</f>
        <v/>
      </c>
      <c r="J16" s="39" t="str">
        <f>+VLOOKUP($N$2&amp;$B16,Consolidado!$B$6:$P$282,10,0)</f>
        <v/>
      </c>
      <c r="K16" s="39" t="str">
        <f>+VLOOKUP($N$2&amp;$B16,Consolidado!$B$6:$P$282,11,0)</f>
        <v/>
      </c>
      <c r="L16" s="39" t="str">
        <f>+VLOOKUP($N$2&amp;$B16,Consolidado!$B$6:$P$282,12,0)</f>
        <v/>
      </c>
      <c r="M16" s="39" t="str">
        <f>+VLOOKUP($N$2&amp;$B16,Consolidado!$B$6:$P$282,13,0)</f>
        <v/>
      </c>
      <c r="N16" s="39" t="str">
        <f>+VLOOKUP($N$2&amp;$B16,Consolidado!$B$6:$P$282,14,0)</f>
        <v/>
      </c>
      <c r="O16" s="39" t="str">
        <f>+VLOOKUP($N$2&amp;$B16,Consolidado!$B$6:$P$282,15,0)</f>
        <v/>
      </c>
      <c r="P16" s="37"/>
      <c r="Q16" s="48">
        <v>12</v>
      </c>
      <c r="R16" s="48">
        <v>2016</v>
      </c>
    </row>
    <row r="17" spans="1:18" ht="24" customHeight="1" thickBot="1" x14ac:dyDescent="0.3">
      <c r="A17" s="27"/>
      <c r="B17" s="40" t="s">
        <v>21</v>
      </c>
      <c r="C17" s="41">
        <f>+VLOOKUP($N$2&amp;$B17,Consolidado!$B$6:$P$282,3,0)</f>
        <v>54.710315300000005</v>
      </c>
      <c r="D17" s="41">
        <f>+VLOOKUP($N$2&amp;$B17,Consolidado!$B$6:$P$282,4,0)</f>
        <v>36.713854810000001</v>
      </c>
      <c r="E17" s="41">
        <f>+VLOOKUP($N$2&amp;$B17,Consolidado!$B$6:$P$282,5,0)</f>
        <v>17.99646049</v>
      </c>
      <c r="F17" s="41" t="str">
        <f>+VLOOKUP($N$2&amp;$B17,Consolidado!$B$6:$P$282,6,0)</f>
        <v/>
      </c>
      <c r="G17" s="41" t="str">
        <f>+VLOOKUP($N$2&amp;$B17,Consolidado!$B$6:$P$282,7,0)</f>
        <v/>
      </c>
      <c r="H17" s="41" t="str">
        <f>+VLOOKUP($N$2&amp;$B17,Consolidado!$B$6:$P$282,8,0)</f>
        <v/>
      </c>
      <c r="I17" s="41" t="str">
        <f>+VLOOKUP($N$2&amp;$B17,Consolidado!$B$6:$P$282,9,0)</f>
        <v/>
      </c>
      <c r="J17" s="41" t="str">
        <f>+VLOOKUP($N$2&amp;$B17,Consolidado!$B$6:$P$282,10,0)</f>
        <v/>
      </c>
      <c r="K17" s="41" t="str">
        <f>+VLOOKUP($N$2&amp;$B17,Consolidado!$B$6:$P$282,11,0)</f>
        <v/>
      </c>
      <c r="L17" s="41" t="str">
        <f>+VLOOKUP($N$2&amp;$B17,Consolidado!$B$6:$P$282,12,0)</f>
        <v/>
      </c>
      <c r="M17" s="41" t="str">
        <f>+VLOOKUP($N$2&amp;$B17,Consolidado!$B$6:$P$282,13,0)</f>
        <v/>
      </c>
      <c r="N17" s="41" t="str">
        <f>+VLOOKUP($N$2&amp;$B17,Consolidado!$B$6:$P$282,14,0)</f>
        <v/>
      </c>
      <c r="O17" s="41" t="str">
        <f>+VLOOKUP($N$2&amp;$B17,Consolidado!$B$6:$P$282,15,0)</f>
        <v/>
      </c>
      <c r="P17" s="37"/>
      <c r="Q17" s="48">
        <v>13</v>
      </c>
      <c r="R17" s="48">
        <v>2017</v>
      </c>
    </row>
    <row r="18" spans="1:18" ht="7.5" customHeight="1" thickTop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48">
        <v>14</v>
      </c>
      <c r="R18" s="48">
        <v>2018</v>
      </c>
    </row>
    <row r="19" spans="1:18" x14ac:dyDescent="0.25">
      <c r="A19" s="27"/>
      <c r="B19" s="42" t="s">
        <v>166</v>
      </c>
      <c r="C19" s="27"/>
      <c r="D19" s="27"/>
      <c r="E19" s="27"/>
      <c r="F19" s="27"/>
      <c r="G19" s="27"/>
      <c r="H19" s="27"/>
      <c r="I19" s="43"/>
      <c r="J19" s="43"/>
      <c r="K19" s="27"/>
      <c r="L19" s="27"/>
      <c r="M19" s="27"/>
      <c r="N19" s="27"/>
      <c r="O19" s="27"/>
      <c r="P19" s="28"/>
      <c r="Q19" s="48">
        <v>15</v>
      </c>
      <c r="R19" s="48">
        <v>2019</v>
      </c>
    </row>
    <row r="20" spans="1:18" x14ac:dyDescent="0.25">
      <c r="B20" s="50" t="s">
        <v>176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48">
        <v>16</v>
      </c>
      <c r="R20" s="48">
        <v>2020</v>
      </c>
    </row>
    <row r="21" spans="1:18" ht="16.5" x14ac:dyDescent="0.25">
      <c r="B21" s="27"/>
      <c r="C21" s="44"/>
      <c r="D21" s="45"/>
      <c r="E21" s="46"/>
      <c r="F21" s="27"/>
      <c r="G21" s="46"/>
      <c r="H21" s="27"/>
      <c r="I21" s="27"/>
      <c r="J21" s="27"/>
      <c r="K21" s="27"/>
      <c r="L21" s="44"/>
      <c r="M21" s="27"/>
      <c r="N21" s="27"/>
      <c r="O21" s="27"/>
      <c r="P21" s="28"/>
      <c r="Q21" s="48">
        <v>17</v>
      </c>
      <c r="R21" s="48">
        <v>2021</v>
      </c>
    </row>
    <row r="22" spans="1:18" x14ac:dyDescent="0.25">
      <c r="L22" s="14"/>
      <c r="Q22" s="2">
        <v>18</v>
      </c>
      <c r="R22" s="48">
        <v>2022</v>
      </c>
    </row>
    <row r="23" spans="1:18" x14ac:dyDescent="0.25">
      <c r="Q23" s="2">
        <v>19</v>
      </c>
      <c r="R23" s="48">
        <v>2023</v>
      </c>
    </row>
    <row r="24" spans="1:18" x14ac:dyDescent="0.25">
      <c r="Q24" s="2">
        <v>20</v>
      </c>
      <c r="R24" s="48">
        <v>2024</v>
      </c>
    </row>
  </sheetData>
  <sheetProtection sheet="1" objects="1" scenarios="1"/>
  <mergeCells count="2">
    <mergeCell ref="C3:M3"/>
    <mergeCell ref="B20:P20"/>
  </mergeCells>
  <printOptions horizontalCentered="1"/>
  <pageMargins left="0.19685039370078741" right="0.19685039370078741" top="1.1811023622047245" bottom="1.1811023622047245" header="0.31496062992125984" footer="0.31496062992125984"/>
  <pageSetup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Line="0" autoPict="0">
                <anchor moveWithCells="1">
                  <from>
                    <xdr:col>12</xdr:col>
                    <xdr:colOff>628650</xdr:colOff>
                    <xdr:row>0</xdr:row>
                    <xdr:rowOff>161925</xdr:rowOff>
                  </from>
                  <to>
                    <xdr:col>13</xdr:col>
                    <xdr:colOff>657225</xdr:colOff>
                    <xdr:row>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W283"/>
  <sheetViews>
    <sheetView workbookViewId="0">
      <pane ySplit="2" topLeftCell="A264" activePane="bottomLeft" state="frozen"/>
      <selection activeCell="F7" sqref="F7:F14"/>
      <selection pane="bottomLeft" activeCell="H278" sqref="H278"/>
    </sheetView>
  </sheetViews>
  <sheetFormatPr baseColWidth="10" defaultColWidth="11.42578125" defaultRowHeight="15" x14ac:dyDescent="0.25"/>
  <cols>
    <col min="1" max="1" width="1.85546875" style="21" customWidth="1"/>
    <col min="2" max="2" width="4.42578125" style="2" customWidth="1"/>
    <col min="3" max="3" width="40.5703125" style="1" bestFit="1" customWidth="1"/>
    <col min="4" max="4" width="18.42578125" style="1" bestFit="1" customWidth="1"/>
    <col min="5" max="5" width="12.42578125" style="1" customWidth="1"/>
    <col min="6" max="6" width="11" style="1" customWidth="1"/>
    <col min="7" max="7" width="12" style="1" customWidth="1"/>
    <col min="8" max="8" width="13.85546875" style="1" bestFit="1" customWidth="1"/>
    <col min="9" max="9" width="13.85546875" style="1" customWidth="1"/>
    <col min="10" max="10" width="12.140625" style="1" customWidth="1"/>
    <col min="11" max="11" width="11.7109375" style="1" customWidth="1"/>
    <col min="12" max="12" width="14.140625" style="1" customWidth="1"/>
    <col min="13" max="13" width="11.7109375" style="1" customWidth="1"/>
    <col min="14" max="14" width="12.140625" style="1" customWidth="1"/>
    <col min="15" max="15" width="10.28515625" style="1" customWidth="1"/>
    <col min="16" max="16" width="10.42578125" style="1" customWidth="1"/>
    <col min="17" max="17" width="4" style="15" customWidth="1"/>
    <col min="18" max="23" width="11.42578125" style="15"/>
    <col min="24" max="16383" width="11.42578125" style="1"/>
    <col min="16384" max="16384" width="9.140625" style="1" customWidth="1"/>
  </cols>
  <sheetData>
    <row r="2" spans="2:16" ht="57" customHeight="1" x14ac:dyDescent="0.25">
      <c r="D2" s="51" t="s">
        <v>0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2:16" ht="5.0999999999999996" customHeight="1" thickBot="1" x14ac:dyDescent="0.35">
      <c r="D3" s="4"/>
    </row>
    <row r="4" spans="2:16" ht="24" customHeight="1" thickTop="1" x14ac:dyDescent="0.25">
      <c r="C4" s="5" t="s">
        <v>22</v>
      </c>
      <c r="D4" s="6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</row>
    <row r="5" spans="2:16" ht="21.95" customHeight="1" x14ac:dyDescent="0.25">
      <c r="C5" s="8" t="s">
        <v>1</v>
      </c>
      <c r="D5" s="16">
        <f t="shared" ref="D5:P5" si="0">SUM(D6:D16)</f>
        <v>4249.6133823299997</v>
      </c>
      <c r="E5" s="17">
        <f t="shared" si="0"/>
        <v>445.35639487999998</v>
      </c>
      <c r="F5" s="17">
        <f t="shared" si="0"/>
        <v>313.01609509999997</v>
      </c>
      <c r="G5" s="17">
        <f t="shared" si="0"/>
        <v>299.46879145000003</v>
      </c>
      <c r="H5" s="17">
        <f t="shared" si="0"/>
        <v>368.95348514</v>
      </c>
      <c r="I5" s="17">
        <f t="shared" si="0"/>
        <v>326.00510344999998</v>
      </c>
      <c r="J5" s="17">
        <f t="shared" si="0"/>
        <v>356.75314773000002</v>
      </c>
      <c r="K5" s="17">
        <f t="shared" si="0"/>
        <v>373.38466591000002</v>
      </c>
      <c r="L5" s="17">
        <f t="shared" si="0"/>
        <v>384.47821947</v>
      </c>
      <c r="M5" s="17">
        <f t="shared" si="0"/>
        <v>331.07998629999997</v>
      </c>
      <c r="N5" s="17">
        <f t="shared" si="0"/>
        <v>362.88658275</v>
      </c>
      <c r="O5" s="17">
        <f t="shared" si="0"/>
        <v>341.04870359</v>
      </c>
      <c r="P5" s="17">
        <f t="shared" si="0"/>
        <v>347.18220656</v>
      </c>
    </row>
    <row r="6" spans="2:16" ht="20.100000000000001" customHeight="1" x14ac:dyDescent="0.25">
      <c r="B6" s="2" t="s">
        <v>23</v>
      </c>
      <c r="C6" s="11" t="s">
        <v>14</v>
      </c>
      <c r="D6" s="18">
        <f t="shared" ref="D6:D16" si="1">SUM(E6:P6)</f>
        <v>3848.8017967800001</v>
      </c>
      <c r="E6" s="18">
        <v>392.96768326</v>
      </c>
      <c r="F6" s="18">
        <v>294.58010392</v>
      </c>
      <c r="G6" s="18">
        <v>278.78992258</v>
      </c>
      <c r="H6" s="18">
        <v>310.17303334000002</v>
      </c>
      <c r="I6" s="18">
        <v>299.72524745999999</v>
      </c>
      <c r="J6" s="18">
        <v>333.27370917000002</v>
      </c>
      <c r="K6" s="18">
        <v>316.76587797000002</v>
      </c>
      <c r="L6" s="18">
        <v>362.35185862999998</v>
      </c>
      <c r="M6" s="18">
        <v>308.73735869000001</v>
      </c>
      <c r="N6" s="18">
        <v>307.31876993999998</v>
      </c>
      <c r="O6" s="18">
        <v>320.56435907999997</v>
      </c>
      <c r="P6" s="18">
        <v>323.55387273999997</v>
      </c>
    </row>
    <row r="7" spans="2:16" ht="20.100000000000001" customHeight="1" x14ac:dyDescent="0.25">
      <c r="B7" s="2" t="s">
        <v>24</v>
      </c>
      <c r="C7" s="11" t="s">
        <v>15</v>
      </c>
      <c r="D7" s="18">
        <f t="shared" si="1"/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</row>
    <row r="8" spans="2:16" ht="20.100000000000001" customHeight="1" x14ac:dyDescent="0.25">
      <c r="B8" s="2" t="s">
        <v>25</v>
      </c>
      <c r="C8" s="11" t="s">
        <v>16</v>
      </c>
      <c r="D8" s="18">
        <f t="shared" si="1"/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</row>
    <row r="9" spans="2:16" ht="20.100000000000001" customHeight="1" x14ac:dyDescent="0.25">
      <c r="B9" s="2" t="s">
        <v>26</v>
      </c>
      <c r="C9" s="11" t="s">
        <v>17</v>
      </c>
      <c r="D9" s="18">
        <f t="shared" si="1"/>
        <v>131.22248099999996</v>
      </c>
      <c r="E9" s="18">
        <v>26.614884</v>
      </c>
      <c r="F9" s="18">
        <v>1.1836770000000001</v>
      </c>
      <c r="G9" s="18">
        <v>1.136252</v>
      </c>
      <c r="H9" s="18">
        <v>32.479111000000003</v>
      </c>
      <c r="I9" s="18">
        <v>1.497042</v>
      </c>
      <c r="J9" s="18">
        <v>2.3239510000000001</v>
      </c>
      <c r="K9" s="18">
        <v>28.312289</v>
      </c>
      <c r="L9" s="18">
        <v>1.372976</v>
      </c>
      <c r="M9" s="18">
        <v>1.320063</v>
      </c>
      <c r="N9" s="18">
        <v>30.049139</v>
      </c>
      <c r="O9" s="18">
        <v>2.4288699999999999</v>
      </c>
      <c r="P9" s="18">
        <v>2.5042270000000002</v>
      </c>
    </row>
    <row r="10" spans="2:16" ht="20.100000000000001" customHeight="1" x14ac:dyDescent="0.25">
      <c r="B10" s="2" t="s">
        <v>228</v>
      </c>
      <c r="C10" s="11" t="s">
        <v>177</v>
      </c>
      <c r="D10" s="12">
        <f t="shared" si="1"/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2:16" ht="20.100000000000001" customHeight="1" x14ac:dyDescent="0.25">
      <c r="B11" s="2" t="s">
        <v>229</v>
      </c>
      <c r="C11" s="11" t="s">
        <v>178</v>
      </c>
      <c r="D11" s="12">
        <f t="shared" si="1"/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2:16" ht="20.100000000000001" customHeight="1" x14ac:dyDescent="0.25">
      <c r="B12" s="2" t="s">
        <v>230</v>
      </c>
      <c r="C12" s="11" t="s">
        <v>179</v>
      </c>
      <c r="D12" s="12">
        <f t="shared" si="1"/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</row>
    <row r="13" spans="2:16" ht="20.100000000000001" customHeight="1" x14ac:dyDescent="0.25">
      <c r="B13" s="2" t="s">
        <v>27</v>
      </c>
      <c r="C13" s="11" t="s">
        <v>18</v>
      </c>
      <c r="D13" s="18">
        <f t="shared" si="1"/>
        <v>44.892409000000001</v>
      </c>
      <c r="E13" s="18">
        <v>2.8613810000000002</v>
      </c>
      <c r="F13" s="18">
        <v>2.7530869999999998</v>
      </c>
      <c r="G13" s="18">
        <v>3.6001750000000001</v>
      </c>
      <c r="H13" s="18">
        <v>3.3598669999999999</v>
      </c>
      <c r="I13" s="18">
        <v>5.3444149999999997</v>
      </c>
      <c r="J13" s="18">
        <v>3.2167479999999999</v>
      </c>
      <c r="K13" s="18">
        <v>4.197165</v>
      </c>
      <c r="L13" s="18">
        <v>3.6391200000000001</v>
      </c>
      <c r="M13" s="18">
        <v>5.5899840000000003</v>
      </c>
      <c r="N13" s="18">
        <v>3.089324</v>
      </c>
      <c r="O13" s="18">
        <v>2.6996600000000002</v>
      </c>
      <c r="P13" s="18">
        <v>4.5414830000000004</v>
      </c>
    </row>
    <row r="14" spans="2:16" ht="20.100000000000001" customHeight="1" x14ac:dyDescent="0.25">
      <c r="B14" s="2" t="s">
        <v>28</v>
      </c>
      <c r="C14" s="11" t="s">
        <v>19</v>
      </c>
      <c r="D14" s="18">
        <f t="shared" si="1"/>
        <v>40.424659999999996</v>
      </c>
      <c r="E14" s="18">
        <v>2.2372459999999998</v>
      </c>
      <c r="F14" s="18">
        <v>2.7392539999999999</v>
      </c>
      <c r="G14" s="18">
        <v>3.1639189999999999</v>
      </c>
      <c r="H14" s="18">
        <v>4.5361349999999998</v>
      </c>
      <c r="I14" s="18">
        <v>4.6977399999999996</v>
      </c>
      <c r="J14" s="18">
        <v>4.3473839999999999</v>
      </c>
      <c r="K14" s="18">
        <v>5.8482079999999996</v>
      </c>
      <c r="L14" s="18">
        <v>4.1888230000000002</v>
      </c>
      <c r="M14" s="18">
        <v>2.5189020000000002</v>
      </c>
      <c r="N14" s="18">
        <v>1.7907839999999999</v>
      </c>
      <c r="O14" s="18">
        <v>2.235884</v>
      </c>
      <c r="P14" s="18">
        <v>2.1203810000000001</v>
      </c>
    </row>
    <row r="15" spans="2:16" ht="20.100000000000001" customHeight="1" x14ac:dyDescent="0.25">
      <c r="B15" s="2" t="s">
        <v>29</v>
      </c>
      <c r="C15" s="11" t="s">
        <v>20</v>
      </c>
      <c r="D15" s="18">
        <f t="shared" si="1"/>
        <v>122.83019399999999</v>
      </c>
      <c r="E15" s="18">
        <v>13.531753</v>
      </c>
      <c r="F15" s="18">
        <v>8.5577590000000008</v>
      </c>
      <c r="G15" s="18">
        <v>9.4153979999999997</v>
      </c>
      <c r="H15" s="18">
        <v>12.269437999999999</v>
      </c>
      <c r="I15" s="18">
        <v>10.015663</v>
      </c>
      <c r="J15" s="18">
        <v>9.4166860000000003</v>
      </c>
      <c r="K15" s="18">
        <v>9.9389369999999992</v>
      </c>
      <c r="L15" s="18">
        <v>9.2440440000000006</v>
      </c>
      <c r="M15" s="18">
        <v>9.9160369999999993</v>
      </c>
      <c r="N15" s="18">
        <v>9.9930950000000003</v>
      </c>
      <c r="O15" s="18">
        <v>10.160465</v>
      </c>
      <c r="P15" s="18">
        <v>10.370919000000001</v>
      </c>
    </row>
    <row r="16" spans="2:16" ht="20.100000000000001" customHeight="1" thickBot="1" x14ac:dyDescent="0.3">
      <c r="B16" s="2" t="s">
        <v>30</v>
      </c>
      <c r="C16" s="13" t="s">
        <v>21</v>
      </c>
      <c r="D16" s="19">
        <f t="shared" si="1"/>
        <v>61.441841549999879</v>
      </c>
      <c r="E16" s="19">
        <v>7.1434476199999608</v>
      </c>
      <c r="F16" s="19">
        <v>3.2022141799999986</v>
      </c>
      <c r="G16" s="19">
        <v>3.3631248700000356</v>
      </c>
      <c r="H16" s="19">
        <v>6.1359008000000017</v>
      </c>
      <c r="I16" s="19">
        <v>4.7249959899999112</v>
      </c>
      <c r="J16" s="19">
        <v>4.1746695599999839</v>
      </c>
      <c r="K16" s="19">
        <v>8.3221889399999895</v>
      </c>
      <c r="L16" s="19">
        <v>3.6813978400000451</v>
      </c>
      <c r="M16" s="19">
        <v>2.9976416099999028</v>
      </c>
      <c r="N16" s="19">
        <v>10.645470810000063</v>
      </c>
      <c r="O16" s="19">
        <v>2.9594655100000296</v>
      </c>
      <c r="P16" s="19">
        <v>4.0913238199999569</v>
      </c>
    </row>
    <row r="17" spans="2:23" ht="16.5" thickTop="1" thickBot="1" x14ac:dyDescent="0.3"/>
    <row r="18" spans="2:23" ht="24" customHeight="1" thickTop="1" x14ac:dyDescent="0.25">
      <c r="C18" s="5" t="s">
        <v>31</v>
      </c>
      <c r="D18" s="6" t="s">
        <v>1</v>
      </c>
      <c r="E18" s="7" t="s">
        <v>2</v>
      </c>
      <c r="F18" s="7" t="s">
        <v>3</v>
      </c>
      <c r="G18" s="7" t="s">
        <v>4</v>
      </c>
      <c r="H18" s="7" t="s">
        <v>5</v>
      </c>
      <c r="I18" s="7" t="s">
        <v>6</v>
      </c>
      <c r="J18" s="7" t="s">
        <v>7</v>
      </c>
      <c r="K18" s="7" t="s">
        <v>8</v>
      </c>
      <c r="L18" s="7" t="s">
        <v>9</v>
      </c>
      <c r="M18" s="7" t="s">
        <v>10</v>
      </c>
      <c r="N18" s="7" t="s">
        <v>11</v>
      </c>
      <c r="O18" s="7" t="s">
        <v>12</v>
      </c>
      <c r="P18" s="7" t="s">
        <v>13</v>
      </c>
    </row>
    <row r="19" spans="2:23" ht="21.95" customHeight="1" x14ac:dyDescent="0.25">
      <c r="C19" s="8" t="s">
        <v>1</v>
      </c>
      <c r="D19" s="16">
        <f t="shared" ref="D19:P19" si="2">SUM(D20:D30)</f>
        <v>4988.3160581400007</v>
      </c>
      <c r="E19" s="17">
        <f t="shared" si="2"/>
        <v>512.82315170000004</v>
      </c>
      <c r="F19" s="17">
        <f t="shared" si="2"/>
        <v>347.06339034000001</v>
      </c>
      <c r="G19" s="17">
        <f t="shared" si="2"/>
        <v>347.68313391999999</v>
      </c>
      <c r="H19" s="17">
        <f t="shared" si="2"/>
        <v>406.45183304</v>
      </c>
      <c r="I19" s="17">
        <f t="shared" si="2"/>
        <v>352.55848293999998</v>
      </c>
      <c r="J19" s="17">
        <f t="shared" si="2"/>
        <v>366.13194385000003</v>
      </c>
      <c r="K19" s="17">
        <f t="shared" si="2"/>
        <v>425.03267846</v>
      </c>
      <c r="L19" s="17">
        <f t="shared" si="2"/>
        <v>408.43953183000002</v>
      </c>
      <c r="M19" s="17">
        <f t="shared" si="2"/>
        <v>409.20524692999999</v>
      </c>
      <c r="N19" s="17">
        <f t="shared" si="2"/>
        <v>465.47477275</v>
      </c>
      <c r="O19" s="17">
        <f t="shared" si="2"/>
        <v>463.02985002999998</v>
      </c>
      <c r="P19" s="17">
        <f t="shared" si="2"/>
        <v>484.42204235000003</v>
      </c>
    </row>
    <row r="20" spans="2:23" ht="20.100000000000001" customHeight="1" x14ac:dyDescent="0.25">
      <c r="B20" s="2" t="s">
        <v>32</v>
      </c>
      <c r="C20" s="11" t="s">
        <v>14</v>
      </c>
      <c r="D20" s="18">
        <f t="shared" ref="D20:D30" si="3">SUM(E20:P20)</f>
        <v>4344.0048001599998</v>
      </c>
      <c r="E20" s="18">
        <v>451.51955541000001</v>
      </c>
      <c r="F20" s="18">
        <v>327.30265836000001</v>
      </c>
      <c r="G20" s="18">
        <v>327.40533670000002</v>
      </c>
      <c r="H20" s="18">
        <v>346.68756115999997</v>
      </c>
      <c r="I20" s="18">
        <v>331.51683943</v>
      </c>
      <c r="J20" s="18">
        <v>343.85829949999999</v>
      </c>
      <c r="K20" s="18">
        <v>368.65862550999998</v>
      </c>
      <c r="L20" s="18">
        <v>382.94212969</v>
      </c>
      <c r="M20" s="18">
        <v>381.48664487000002</v>
      </c>
      <c r="N20" s="18">
        <v>360.31045325999997</v>
      </c>
      <c r="O20" s="18">
        <v>358.66595310999998</v>
      </c>
      <c r="P20" s="18">
        <v>363.65074315999999</v>
      </c>
    </row>
    <row r="21" spans="2:23" ht="20.100000000000001" customHeight="1" x14ac:dyDescent="0.25">
      <c r="B21" s="2" t="s">
        <v>33</v>
      </c>
      <c r="C21" s="11" t="s">
        <v>15</v>
      </c>
      <c r="D21" s="18">
        <f t="shared" si="3"/>
        <v>159.77061383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39.672730999999999</v>
      </c>
      <c r="O21" s="18">
        <v>57.921085560000002</v>
      </c>
      <c r="P21" s="18">
        <v>62.176797270000002</v>
      </c>
    </row>
    <row r="22" spans="2:23" ht="20.100000000000001" customHeight="1" x14ac:dyDescent="0.25">
      <c r="B22" s="2" t="s">
        <v>34</v>
      </c>
      <c r="C22" s="11" t="s">
        <v>16</v>
      </c>
      <c r="D22" s="18">
        <f t="shared" si="3"/>
        <v>41.594468280000001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1.4587114099999998</v>
      </c>
      <c r="O22" s="18">
        <v>20.135515129999998</v>
      </c>
      <c r="P22" s="18">
        <v>20.00024174</v>
      </c>
    </row>
    <row r="23" spans="2:23" ht="20.100000000000001" customHeight="1" x14ac:dyDescent="0.25">
      <c r="B23" s="2" t="s">
        <v>35</v>
      </c>
      <c r="C23" s="11" t="s">
        <v>17</v>
      </c>
      <c r="D23" s="18">
        <f t="shared" si="3"/>
        <v>161.65141999999997</v>
      </c>
      <c r="E23" s="18">
        <v>32.294334999999997</v>
      </c>
      <c r="F23" s="18">
        <v>1.2142539999999999</v>
      </c>
      <c r="G23" s="18">
        <v>1.5805020000000001</v>
      </c>
      <c r="H23" s="18">
        <v>33.100028000000002</v>
      </c>
      <c r="I23" s="18">
        <v>1.4098619999999999</v>
      </c>
      <c r="J23" s="18">
        <v>3.3449399999999998</v>
      </c>
      <c r="K23" s="18">
        <v>34.349105000000002</v>
      </c>
      <c r="L23" s="18">
        <v>2.6433049999999998</v>
      </c>
      <c r="M23" s="18">
        <v>5.5369659999999996</v>
      </c>
      <c r="N23" s="18">
        <v>39.853707</v>
      </c>
      <c r="O23" s="18">
        <v>3.0297079999999998</v>
      </c>
      <c r="P23" s="18">
        <v>3.294708</v>
      </c>
      <c r="Q23" s="1"/>
      <c r="R23" s="1"/>
      <c r="S23" s="1"/>
      <c r="T23" s="1"/>
      <c r="U23" s="1"/>
      <c r="V23" s="1"/>
      <c r="W23" s="1"/>
    </row>
    <row r="24" spans="2:23" ht="20.100000000000001" customHeight="1" x14ac:dyDescent="0.25">
      <c r="B24" s="2" t="s">
        <v>225</v>
      </c>
      <c r="C24" s="11" t="s">
        <v>177</v>
      </c>
      <c r="D24" s="12">
        <f t="shared" si="3"/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"/>
      <c r="R24" s="1"/>
      <c r="S24" s="1"/>
      <c r="T24" s="1"/>
      <c r="U24" s="1"/>
      <c r="V24" s="1"/>
      <c r="W24" s="1"/>
    </row>
    <row r="25" spans="2:23" ht="20.100000000000001" customHeight="1" x14ac:dyDescent="0.25">
      <c r="B25" s="2" t="s">
        <v>226</v>
      </c>
      <c r="C25" s="11" t="s">
        <v>178</v>
      </c>
      <c r="D25" s="12">
        <f t="shared" si="3"/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"/>
      <c r="R25" s="1"/>
      <c r="S25" s="1"/>
      <c r="T25" s="1"/>
      <c r="U25" s="1"/>
      <c r="V25" s="1"/>
      <c r="W25" s="1"/>
    </row>
    <row r="26" spans="2:23" ht="20.100000000000001" customHeight="1" x14ac:dyDescent="0.25">
      <c r="B26" s="2" t="s">
        <v>227</v>
      </c>
      <c r="C26" s="11" t="s">
        <v>179</v>
      </c>
      <c r="D26" s="12">
        <f t="shared" si="3"/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"/>
      <c r="R26" s="1"/>
      <c r="S26" s="1"/>
      <c r="T26" s="1"/>
      <c r="U26" s="1"/>
      <c r="V26" s="1"/>
      <c r="W26" s="1"/>
    </row>
    <row r="27" spans="2:23" ht="20.100000000000001" customHeight="1" x14ac:dyDescent="0.25">
      <c r="B27" s="2" t="s">
        <v>36</v>
      </c>
      <c r="C27" s="11" t="s">
        <v>18</v>
      </c>
      <c r="D27" s="18">
        <f t="shared" si="3"/>
        <v>63.440049999999999</v>
      </c>
      <c r="E27" s="18">
        <v>3.456331</v>
      </c>
      <c r="F27" s="18">
        <v>5.1672450000000003</v>
      </c>
      <c r="G27" s="18">
        <v>3.6468259999999999</v>
      </c>
      <c r="H27" s="18">
        <v>9.1945750000000004</v>
      </c>
      <c r="I27" s="18">
        <v>3.9872770000000002</v>
      </c>
      <c r="J27" s="18">
        <v>3.3949829999999999</v>
      </c>
      <c r="K27" s="18">
        <v>2.3402419999999999</v>
      </c>
      <c r="L27" s="18">
        <v>5.5288529999999998</v>
      </c>
      <c r="M27" s="18">
        <v>6.3843009999999998</v>
      </c>
      <c r="N27" s="18">
        <v>6.5404710000000001</v>
      </c>
      <c r="O27" s="18">
        <v>7.9247730000000001</v>
      </c>
      <c r="P27" s="18">
        <v>5.8741729999999999</v>
      </c>
      <c r="Q27" s="1"/>
      <c r="R27" s="1"/>
      <c r="S27" s="1"/>
      <c r="T27" s="1"/>
      <c r="U27" s="1"/>
      <c r="V27" s="1"/>
      <c r="W27" s="1"/>
    </row>
    <row r="28" spans="2:23" ht="20.100000000000001" customHeight="1" x14ac:dyDescent="0.25">
      <c r="B28" s="2" t="s">
        <v>37</v>
      </c>
      <c r="C28" s="11" t="s">
        <v>19</v>
      </c>
      <c r="D28" s="18">
        <f t="shared" si="3"/>
        <v>22.723728999999999</v>
      </c>
      <c r="E28" s="18">
        <v>1.742753</v>
      </c>
      <c r="F28" s="18">
        <v>1.9383379999999999</v>
      </c>
      <c r="G28" s="18">
        <v>2.1849769999999999</v>
      </c>
      <c r="H28" s="18">
        <v>1.532027</v>
      </c>
      <c r="I28" s="18">
        <v>2.1092200000000001</v>
      </c>
      <c r="J28" s="18">
        <v>1.991514</v>
      </c>
      <c r="K28" s="18">
        <v>2.2327360000000001</v>
      </c>
      <c r="L28" s="18">
        <v>2.183344</v>
      </c>
      <c r="M28" s="18">
        <v>1.795661</v>
      </c>
      <c r="N28" s="18">
        <v>1.7240819999999999</v>
      </c>
      <c r="O28" s="18">
        <v>1.725001</v>
      </c>
      <c r="P28" s="18">
        <v>1.564076</v>
      </c>
      <c r="Q28" s="1"/>
      <c r="R28" s="1"/>
      <c r="S28" s="1"/>
      <c r="T28" s="1"/>
      <c r="U28" s="1"/>
      <c r="V28" s="1"/>
      <c r="W28" s="1"/>
    </row>
    <row r="29" spans="2:23" ht="20.100000000000001" customHeight="1" x14ac:dyDescent="0.25">
      <c r="B29" s="2" t="s">
        <v>38</v>
      </c>
      <c r="C29" s="11" t="s">
        <v>20</v>
      </c>
      <c r="D29" s="18">
        <f t="shared" si="3"/>
        <v>132.48827799999998</v>
      </c>
      <c r="E29" s="18">
        <v>14.595744</v>
      </c>
      <c r="F29" s="18">
        <v>8.9276359999999997</v>
      </c>
      <c r="G29" s="18">
        <v>9.3073589999999999</v>
      </c>
      <c r="H29" s="18">
        <v>10.943673</v>
      </c>
      <c r="I29" s="18">
        <v>11.180873</v>
      </c>
      <c r="J29" s="18">
        <v>11.254704</v>
      </c>
      <c r="K29" s="18">
        <v>10.991877000000001</v>
      </c>
      <c r="L29" s="18">
        <v>11.838854</v>
      </c>
      <c r="M29" s="18">
        <v>11.133692999999999</v>
      </c>
      <c r="N29" s="18">
        <v>10.328472</v>
      </c>
      <c r="O29" s="18">
        <v>10.857851</v>
      </c>
      <c r="P29" s="18">
        <v>11.127542</v>
      </c>
      <c r="Q29" s="1"/>
      <c r="R29" s="1"/>
      <c r="S29" s="1"/>
      <c r="T29" s="1"/>
      <c r="U29" s="1"/>
      <c r="V29" s="1"/>
      <c r="W29" s="1"/>
    </row>
    <row r="30" spans="2:23" ht="20.100000000000001" customHeight="1" thickBot="1" x14ac:dyDescent="0.3">
      <c r="B30" s="2" t="s">
        <v>39</v>
      </c>
      <c r="C30" s="13" t="s">
        <v>21</v>
      </c>
      <c r="D30" s="19">
        <f t="shared" si="3"/>
        <v>62.642698870000117</v>
      </c>
      <c r="E30" s="19">
        <v>9.214433290000045</v>
      </c>
      <c r="F30" s="19">
        <v>2.513258980000046</v>
      </c>
      <c r="G30" s="19">
        <v>3.5581332199999451</v>
      </c>
      <c r="H30" s="19">
        <v>4.9939688800000113</v>
      </c>
      <c r="I30" s="19">
        <v>2.3544115099999772</v>
      </c>
      <c r="J30" s="19">
        <v>2.2875033500000086</v>
      </c>
      <c r="K30" s="19">
        <v>6.4600929500000461</v>
      </c>
      <c r="L30" s="19">
        <v>3.3030461399999922</v>
      </c>
      <c r="M30" s="19">
        <v>2.8679810599999769</v>
      </c>
      <c r="N30" s="19">
        <v>5.5861450800000512</v>
      </c>
      <c r="O30" s="19">
        <v>2.7699632299999735</v>
      </c>
      <c r="P30" s="19">
        <v>16.733761180000045</v>
      </c>
      <c r="Q30" s="1"/>
      <c r="R30" s="1"/>
      <c r="S30" s="1"/>
      <c r="T30" s="1"/>
      <c r="U30" s="1"/>
      <c r="V30" s="1"/>
      <c r="W30" s="1"/>
    </row>
    <row r="31" spans="2:23" ht="16.5" thickTop="1" thickBot="1" x14ac:dyDescent="0.3">
      <c r="Q31" s="1"/>
      <c r="R31" s="1"/>
      <c r="S31" s="1"/>
      <c r="T31" s="1"/>
      <c r="U31" s="1"/>
      <c r="V31" s="1"/>
      <c r="W31" s="1"/>
    </row>
    <row r="32" spans="2:23" ht="24" customHeight="1" thickTop="1" x14ac:dyDescent="0.25">
      <c r="C32" s="5" t="s">
        <v>40</v>
      </c>
      <c r="D32" s="6" t="s">
        <v>1</v>
      </c>
      <c r="E32" s="7" t="s">
        <v>2</v>
      </c>
      <c r="F32" s="7" t="s">
        <v>3</v>
      </c>
      <c r="G32" s="7" t="s">
        <v>4</v>
      </c>
      <c r="H32" s="7" t="s">
        <v>5</v>
      </c>
      <c r="I32" s="7" t="s">
        <v>6</v>
      </c>
      <c r="J32" s="7" t="s">
        <v>7</v>
      </c>
      <c r="K32" s="7" t="s">
        <v>8</v>
      </c>
      <c r="L32" s="7" t="s">
        <v>9</v>
      </c>
      <c r="M32" s="7" t="s">
        <v>10</v>
      </c>
      <c r="N32" s="7" t="s">
        <v>11</v>
      </c>
      <c r="O32" s="7" t="s">
        <v>12</v>
      </c>
      <c r="P32" s="7" t="s">
        <v>13</v>
      </c>
      <c r="Q32" s="1"/>
      <c r="R32" s="1"/>
      <c r="S32" s="1"/>
      <c r="T32" s="1"/>
      <c r="U32" s="1"/>
      <c r="V32" s="1"/>
      <c r="W32" s="1"/>
    </row>
    <row r="33" spans="1:16" s="1" customFormat="1" ht="21.95" customHeight="1" x14ac:dyDescent="0.25">
      <c r="A33" s="21"/>
      <c r="B33" s="2"/>
      <c r="C33" s="8" t="s">
        <v>1</v>
      </c>
      <c r="D33" s="16">
        <f t="shared" ref="D33:P33" si="4">SUM(D34:D44)</f>
        <v>6647.0296303500008</v>
      </c>
      <c r="E33" s="17">
        <f t="shared" si="4"/>
        <v>698.28288433</v>
      </c>
      <c r="F33" s="17">
        <f t="shared" si="4"/>
        <v>498.43152794000002</v>
      </c>
      <c r="G33" s="17">
        <f t="shared" si="4"/>
        <v>506.83493236999999</v>
      </c>
      <c r="H33" s="17">
        <f t="shared" si="4"/>
        <v>623.76291784</v>
      </c>
      <c r="I33" s="17">
        <f t="shared" si="4"/>
        <v>529.26531678000003</v>
      </c>
      <c r="J33" s="17">
        <f t="shared" si="4"/>
        <v>516.54430169</v>
      </c>
      <c r="K33" s="17">
        <f t="shared" si="4"/>
        <v>557.39864974</v>
      </c>
      <c r="L33" s="17">
        <f t="shared" si="4"/>
        <v>541.73257328</v>
      </c>
      <c r="M33" s="17">
        <f t="shared" si="4"/>
        <v>504.20996567999998</v>
      </c>
      <c r="N33" s="17">
        <f t="shared" si="4"/>
        <v>570.09291700000006</v>
      </c>
      <c r="O33" s="17">
        <f t="shared" si="4"/>
        <v>524.97727646999999</v>
      </c>
      <c r="P33" s="17">
        <f t="shared" si="4"/>
        <v>575.49636723000003</v>
      </c>
    </row>
    <row r="34" spans="1:16" s="1" customFormat="1" ht="20.100000000000001" customHeight="1" x14ac:dyDescent="0.25">
      <c r="A34" s="21"/>
      <c r="B34" s="2" t="s">
        <v>41</v>
      </c>
      <c r="C34" s="11" t="s">
        <v>14</v>
      </c>
      <c r="D34" s="18">
        <f t="shared" ref="D34:D44" si="5">SUM(E34:P34)</f>
        <v>4667.5732220899999</v>
      </c>
      <c r="E34" s="18">
        <v>502.40074962</v>
      </c>
      <c r="F34" s="18">
        <v>367.66184176000002</v>
      </c>
      <c r="G34" s="18">
        <v>348.46355175000002</v>
      </c>
      <c r="H34" s="18">
        <v>409.56722415000002</v>
      </c>
      <c r="I34" s="18">
        <v>373.77663978999999</v>
      </c>
      <c r="J34" s="18">
        <v>369.21168083999999</v>
      </c>
      <c r="K34" s="18">
        <v>376.93955757999998</v>
      </c>
      <c r="L34" s="18">
        <v>385.92343215</v>
      </c>
      <c r="M34" s="18">
        <v>359.18092634999999</v>
      </c>
      <c r="N34" s="18">
        <v>394.75365528999998</v>
      </c>
      <c r="O34" s="18">
        <v>364.88472895000001</v>
      </c>
      <c r="P34" s="18">
        <v>414.80923386000001</v>
      </c>
    </row>
    <row r="35" spans="1:16" s="1" customFormat="1" ht="20.100000000000001" customHeight="1" x14ac:dyDescent="0.25">
      <c r="A35" s="21"/>
      <c r="B35" s="2" t="s">
        <v>42</v>
      </c>
      <c r="C35" s="11" t="s">
        <v>15</v>
      </c>
      <c r="D35" s="18">
        <f t="shared" si="5"/>
        <v>899.30568517000006</v>
      </c>
      <c r="E35" s="18">
        <v>81.846625669999995</v>
      </c>
      <c r="F35" s="18">
        <v>54.811447729999998</v>
      </c>
      <c r="G35" s="18">
        <v>58.986402640000001</v>
      </c>
      <c r="H35" s="18">
        <v>78.209886979999993</v>
      </c>
      <c r="I35" s="18">
        <v>71.128679039999994</v>
      </c>
      <c r="J35" s="18">
        <v>73.640282459999995</v>
      </c>
      <c r="K35" s="18">
        <v>69.334642619999997</v>
      </c>
      <c r="L35" s="18">
        <v>81.351273930000005</v>
      </c>
      <c r="M35" s="18">
        <v>80.451465159999998</v>
      </c>
      <c r="N35" s="18">
        <v>72.561733689999997</v>
      </c>
      <c r="O35" s="18">
        <v>86.197241669999997</v>
      </c>
      <c r="P35" s="18">
        <v>90.786003579999999</v>
      </c>
    </row>
    <row r="36" spans="1:16" s="1" customFormat="1" ht="20.100000000000001" customHeight="1" x14ac:dyDescent="0.25">
      <c r="A36" s="21"/>
      <c r="B36" s="2" t="s">
        <v>43</v>
      </c>
      <c r="C36" s="11" t="s">
        <v>16</v>
      </c>
      <c r="D36" s="18">
        <f t="shared" si="5"/>
        <v>597.35176761999992</v>
      </c>
      <c r="E36" s="18">
        <v>44.682183469999998</v>
      </c>
      <c r="F36" s="18">
        <v>54.673592110000001</v>
      </c>
      <c r="G36" s="18">
        <v>69.486612390000005</v>
      </c>
      <c r="H36" s="18">
        <v>73.79396998</v>
      </c>
      <c r="I36" s="18">
        <v>60.776628159999994</v>
      </c>
      <c r="J36" s="18">
        <v>51.61618661</v>
      </c>
      <c r="K36" s="18">
        <v>44.168106909999999</v>
      </c>
      <c r="L36" s="18">
        <v>42.564629609999997</v>
      </c>
      <c r="M36" s="18">
        <v>38.193027869999995</v>
      </c>
      <c r="N36" s="18">
        <v>33.801682799999995</v>
      </c>
      <c r="O36" s="18">
        <v>42.828229759999999</v>
      </c>
      <c r="P36" s="18">
        <v>40.76691795</v>
      </c>
    </row>
    <row r="37" spans="1:16" s="1" customFormat="1" ht="20.100000000000001" customHeight="1" x14ac:dyDescent="0.25">
      <c r="A37" s="21"/>
      <c r="B37" s="2" t="s">
        <v>44</v>
      </c>
      <c r="C37" s="11" t="s">
        <v>17</v>
      </c>
      <c r="D37" s="18">
        <f t="shared" si="5"/>
        <v>194.720235</v>
      </c>
      <c r="E37" s="18">
        <v>44.210917000000002</v>
      </c>
      <c r="F37" s="18">
        <v>1.9234469999999999</v>
      </c>
      <c r="G37" s="18">
        <v>2.8481459999999998</v>
      </c>
      <c r="H37" s="18">
        <v>41.882756999999998</v>
      </c>
      <c r="I37" s="18">
        <v>2.2467549999999998</v>
      </c>
      <c r="J37" s="18">
        <v>1.8006740000000001</v>
      </c>
      <c r="K37" s="18">
        <v>44.199739999999998</v>
      </c>
      <c r="L37" s="18">
        <v>1.814818</v>
      </c>
      <c r="M37" s="18">
        <v>1.3774569999999999</v>
      </c>
      <c r="N37" s="18">
        <v>46.742986999999999</v>
      </c>
      <c r="O37" s="18">
        <v>3.6572629999999999</v>
      </c>
      <c r="P37" s="18">
        <v>2.0152739999999998</v>
      </c>
    </row>
    <row r="38" spans="1:16" s="1" customFormat="1" ht="20.100000000000001" customHeight="1" x14ac:dyDescent="0.25">
      <c r="A38" s="21"/>
      <c r="B38" s="2" t="s">
        <v>222</v>
      </c>
      <c r="C38" s="11" t="s">
        <v>177</v>
      </c>
      <c r="D38" s="12">
        <f t="shared" si="5"/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</row>
    <row r="39" spans="1:16" s="1" customFormat="1" ht="20.100000000000001" customHeight="1" x14ac:dyDescent="0.25">
      <c r="A39" s="21"/>
      <c r="B39" s="2" t="s">
        <v>223</v>
      </c>
      <c r="C39" s="11" t="s">
        <v>178</v>
      </c>
      <c r="D39" s="12">
        <f t="shared" si="5"/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</row>
    <row r="40" spans="1:16" s="1" customFormat="1" ht="20.100000000000001" customHeight="1" x14ac:dyDescent="0.25">
      <c r="A40" s="21"/>
      <c r="B40" s="2" t="s">
        <v>224</v>
      </c>
      <c r="C40" s="11" t="s">
        <v>179</v>
      </c>
      <c r="D40" s="12">
        <f t="shared" si="5"/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</row>
    <row r="41" spans="1:16" s="1" customFormat="1" ht="20.100000000000001" customHeight="1" x14ac:dyDescent="0.25">
      <c r="A41" s="21"/>
      <c r="B41" s="2" t="s">
        <v>45</v>
      </c>
      <c r="C41" s="11" t="s">
        <v>18</v>
      </c>
      <c r="D41" s="18">
        <f t="shared" si="5"/>
        <v>82.423378</v>
      </c>
      <c r="E41" s="18">
        <v>3.9307219999999998</v>
      </c>
      <c r="F41" s="18">
        <v>4.988461</v>
      </c>
      <c r="G41" s="18">
        <v>11.512746999999999</v>
      </c>
      <c r="H41" s="18">
        <v>3.6812420000000001</v>
      </c>
      <c r="I41" s="18">
        <v>4.6772479999999996</v>
      </c>
      <c r="J41" s="18">
        <v>4.6217009999999998</v>
      </c>
      <c r="K41" s="18">
        <v>6.4604340000000002</v>
      </c>
      <c r="L41" s="18">
        <v>14.177339</v>
      </c>
      <c r="M41" s="18">
        <v>9.8167399999999994</v>
      </c>
      <c r="N41" s="18">
        <v>6.5287199999999999</v>
      </c>
      <c r="O41" s="18">
        <v>5.9949469999999998</v>
      </c>
      <c r="P41" s="18">
        <v>6.0330769999999996</v>
      </c>
    </row>
    <row r="42" spans="1:16" s="1" customFormat="1" ht="20.100000000000001" customHeight="1" x14ac:dyDescent="0.25">
      <c r="A42" s="21"/>
      <c r="B42" s="2" t="s">
        <v>46</v>
      </c>
      <c r="C42" s="11" t="s">
        <v>19</v>
      </c>
      <c r="D42" s="18">
        <f t="shared" si="5"/>
        <v>19.769776</v>
      </c>
      <c r="E42" s="18">
        <v>1.58267</v>
      </c>
      <c r="F42" s="18">
        <v>1.6515029999999999</v>
      </c>
      <c r="G42" s="18">
        <v>1.772697</v>
      </c>
      <c r="H42" s="18">
        <v>1.3819790000000001</v>
      </c>
      <c r="I42" s="18">
        <v>1.738788</v>
      </c>
      <c r="J42" s="18">
        <v>1.6761239999999999</v>
      </c>
      <c r="K42" s="18">
        <v>1.7608470000000001</v>
      </c>
      <c r="L42" s="18">
        <v>1.8837459999999999</v>
      </c>
      <c r="M42" s="18">
        <v>1.4392780000000001</v>
      </c>
      <c r="N42" s="18">
        <v>1.783568</v>
      </c>
      <c r="O42" s="18">
        <v>1.609734</v>
      </c>
      <c r="P42" s="18">
        <v>1.488842</v>
      </c>
    </row>
    <row r="43" spans="1:16" s="1" customFormat="1" ht="20.100000000000001" customHeight="1" x14ac:dyDescent="0.25">
      <c r="A43" s="21"/>
      <c r="B43" s="2" t="s">
        <v>47</v>
      </c>
      <c r="C43" s="11" t="s">
        <v>20</v>
      </c>
      <c r="D43" s="18">
        <f t="shared" si="5"/>
        <v>141.74584199999998</v>
      </c>
      <c r="E43" s="18">
        <v>14.548389999999999</v>
      </c>
      <c r="F43" s="18">
        <v>9.5478889999999996</v>
      </c>
      <c r="G43" s="18">
        <v>10.227709000000001</v>
      </c>
      <c r="H43" s="18">
        <v>12.217077</v>
      </c>
      <c r="I43" s="18">
        <v>11.654517999999999</v>
      </c>
      <c r="J43" s="18">
        <v>12.7279</v>
      </c>
      <c r="K43" s="18">
        <v>11.808306</v>
      </c>
      <c r="L43" s="18">
        <v>10.935834</v>
      </c>
      <c r="M43" s="18">
        <v>11.988999</v>
      </c>
      <c r="N43" s="18">
        <v>11.383212</v>
      </c>
      <c r="O43" s="18">
        <v>11.764507999999999</v>
      </c>
      <c r="P43" s="18">
        <v>12.9415</v>
      </c>
    </row>
    <row r="44" spans="1:16" s="1" customFormat="1" ht="20.100000000000001" customHeight="1" thickBot="1" x14ac:dyDescent="0.3">
      <c r="A44" s="21"/>
      <c r="B44" s="2" t="s">
        <v>48</v>
      </c>
      <c r="C44" s="13" t="s">
        <v>21</v>
      </c>
      <c r="D44" s="19">
        <f t="shared" si="5"/>
        <v>44.139724470000147</v>
      </c>
      <c r="E44" s="19">
        <v>5.0806265699999358</v>
      </c>
      <c r="F44" s="19">
        <v>3.1733463400000232</v>
      </c>
      <c r="G44" s="19">
        <v>3.5370665899999949</v>
      </c>
      <c r="H44" s="19">
        <v>3.0287817299999915</v>
      </c>
      <c r="I44" s="19">
        <v>3.2660607899999832</v>
      </c>
      <c r="J44" s="19">
        <v>1.2497527799999943</v>
      </c>
      <c r="K44" s="19">
        <v>2.7270156299999826</v>
      </c>
      <c r="L44" s="19">
        <v>3.0815005900000187</v>
      </c>
      <c r="M44" s="19">
        <v>1.7620723000000567</v>
      </c>
      <c r="N44" s="19">
        <v>2.5373582200002147</v>
      </c>
      <c r="O44" s="19">
        <v>8.0406240899999375</v>
      </c>
      <c r="P44" s="19">
        <v>6.6555188400000134</v>
      </c>
    </row>
    <row r="45" spans="1:16" s="1" customFormat="1" ht="16.5" thickTop="1" thickBot="1" x14ac:dyDescent="0.3">
      <c r="A45" s="21"/>
      <c r="B45" s="2"/>
    </row>
    <row r="46" spans="1:16" s="1" customFormat="1" ht="24" customHeight="1" thickTop="1" x14ac:dyDescent="0.25">
      <c r="A46" s="21"/>
      <c r="B46" s="2"/>
      <c r="C46" s="5" t="s">
        <v>49</v>
      </c>
      <c r="D46" s="6" t="s">
        <v>1</v>
      </c>
      <c r="E46" s="7" t="s">
        <v>2</v>
      </c>
      <c r="F46" s="7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7" t="s">
        <v>8</v>
      </c>
      <c r="L46" s="7" t="s">
        <v>9</v>
      </c>
      <c r="M46" s="7" t="s">
        <v>10</v>
      </c>
      <c r="N46" s="7" t="s">
        <v>11</v>
      </c>
      <c r="O46" s="7" t="s">
        <v>12</v>
      </c>
      <c r="P46" s="7" t="s">
        <v>13</v>
      </c>
    </row>
    <row r="47" spans="1:16" s="1" customFormat="1" ht="21.95" customHeight="1" x14ac:dyDescent="0.25">
      <c r="A47" s="21"/>
      <c r="B47" s="2"/>
      <c r="C47" s="8" t="s">
        <v>1</v>
      </c>
      <c r="D47" s="16">
        <f t="shared" ref="D47:P47" si="6">SUM(D48:D58)</f>
        <v>6950.360923340002</v>
      </c>
      <c r="E47" s="17">
        <f t="shared" si="6"/>
        <v>814.61211619000005</v>
      </c>
      <c r="F47" s="17">
        <f t="shared" si="6"/>
        <v>548.91758719999996</v>
      </c>
      <c r="G47" s="17">
        <f t="shared" si="6"/>
        <v>522.76466228000004</v>
      </c>
      <c r="H47" s="17">
        <f t="shared" si="6"/>
        <v>597.99977464999995</v>
      </c>
      <c r="I47" s="17">
        <f t="shared" si="6"/>
        <v>524.74184427</v>
      </c>
      <c r="J47" s="17">
        <f t="shared" si="6"/>
        <v>554.01754943000003</v>
      </c>
      <c r="K47" s="17">
        <f t="shared" si="6"/>
        <v>600.24225161000004</v>
      </c>
      <c r="L47" s="17">
        <f t="shared" si="6"/>
        <v>546.25291419999996</v>
      </c>
      <c r="M47" s="17">
        <f t="shared" si="6"/>
        <v>531.85520856000005</v>
      </c>
      <c r="N47" s="17">
        <f t="shared" si="6"/>
        <v>555.92310810000004</v>
      </c>
      <c r="O47" s="17">
        <f t="shared" si="6"/>
        <v>571.86465713999996</v>
      </c>
      <c r="P47" s="17">
        <f t="shared" si="6"/>
        <v>581.16924971000003</v>
      </c>
    </row>
    <row r="48" spans="1:16" s="1" customFormat="1" ht="20.100000000000001" customHeight="1" x14ac:dyDescent="0.25">
      <c r="A48" s="21"/>
      <c r="B48" s="2" t="s">
        <v>50</v>
      </c>
      <c r="C48" s="11" t="s">
        <v>14</v>
      </c>
      <c r="D48" s="18">
        <f t="shared" ref="D48:D58" si="7">SUM(E48:P48)</f>
        <v>4717.0712515700006</v>
      </c>
      <c r="E48" s="18">
        <v>517.16467384999999</v>
      </c>
      <c r="F48" s="18">
        <v>377.98803629999998</v>
      </c>
      <c r="G48" s="18">
        <v>345.18911880000002</v>
      </c>
      <c r="H48" s="18">
        <v>380.46884878999998</v>
      </c>
      <c r="I48" s="18">
        <v>336.89572343999998</v>
      </c>
      <c r="J48" s="18">
        <v>388.03227442000002</v>
      </c>
      <c r="K48" s="18">
        <v>402.28282680000001</v>
      </c>
      <c r="L48" s="18">
        <v>391.37450122000001</v>
      </c>
      <c r="M48" s="18">
        <v>387.07323708000001</v>
      </c>
      <c r="N48" s="18">
        <v>368.39789538000002</v>
      </c>
      <c r="O48" s="18">
        <v>397.65874680000002</v>
      </c>
      <c r="P48" s="18">
        <v>424.54536868999998</v>
      </c>
    </row>
    <row r="49" spans="1:16" s="1" customFormat="1" ht="20.100000000000001" customHeight="1" x14ac:dyDescent="0.25">
      <c r="A49" s="21"/>
      <c r="B49" s="2" t="s">
        <v>51</v>
      </c>
      <c r="C49" s="11" t="s">
        <v>15</v>
      </c>
      <c r="D49" s="18">
        <f t="shared" si="7"/>
        <v>1030.3964578</v>
      </c>
      <c r="E49" s="18">
        <v>125.41146079000001</v>
      </c>
      <c r="F49" s="18">
        <v>72.320355649999996</v>
      </c>
      <c r="G49" s="18">
        <v>75.6260336</v>
      </c>
      <c r="H49" s="18">
        <v>78.932408670000001</v>
      </c>
      <c r="I49" s="18">
        <v>81.691170270000001</v>
      </c>
      <c r="J49" s="18">
        <v>81.078731059999996</v>
      </c>
      <c r="K49" s="18">
        <v>81.490266379999994</v>
      </c>
      <c r="L49" s="18">
        <v>87.100163219999999</v>
      </c>
      <c r="M49" s="18">
        <v>85.726655649999998</v>
      </c>
      <c r="N49" s="18">
        <v>79.882619919999996</v>
      </c>
      <c r="O49" s="18">
        <v>95.445002950000003</v>
      </c>
      <c r="P49" s="18">
        <v>85.691589640000004</v>
      </c>
    </row>
    <row r="50" spans="1:16" s="1" customFormat="1" ht="20.100000000000001" customHeight="1" x14ac:dyDescent="0.25">
      <c r="A50" s="21"/>
      <c r="B50" s="2" t="s">
        <v>52</v>
      </c>
      <c r="C50" s="11" t="s">
        <v>16</v>
      </c>
      <c r="D50" s="18">
        <f t="shared" si="7"/>
        <v>697.31403725999996</v>
      </c>
      <c r="E50" s="18">
        <v>70.981903620000011</v>
      </c>
      <c r="F50" s="18">
        <v>77.207339500000003</v>
      </c>
      <c r="G50" s="18">
        <v>81.753024740000001</v>
      </c>
      <c r="H50" s="18">
        <v>67.324874510000001</v>
      </c>
      <c r="I50" s="18">
        <v>81.849131099999994</v>
      </c>
      <c r="J50" s="18">
        <v>61.201501530000002</v>
      </c>
      <c r="K50" s="18">
        <v>48.705838350000001</v>
      </c>
      <c r="L50" s="18">
        <v>42.813571709999998</v>
      </c>
      <c r="M50" s="18">
        <v>34.15574625</v>
      </c>
      <c r="N50" s="18">
        <v>36.6857094</v>
      </c>
      <c r="O50" s="18">
        <v>51.541093420000003</v>
      </c>
      <c r="P50" s="18">
        <v>43.09430313</v>
      </c>
    </row>
    <row r="51" spans="1:16" s="1" customFormat="1" ht="20.100000000000001" customHeight="1" x14ac:dyDescent="0.25">
      <c r="A51" s="21"/>
      <c r="B51" s="2" t="s">
        <v>53</v>
      </c>
      <c r="C51" s="11" t="s">
        <v>17</v>
      </c>
      <c r="D51" s="18">
        <f t="shared" si="7"/>
        <v>206.90609999999998</v>
      </c>
      <c r="E51" s="18">
        <v>50.743082000000001</v>
      </c>
      <c r="F51" s="18">
        <v>1.787598</v>
      </c>
      <c r="G51" s="18">
        <v>1.5957319999999999</v>
      </c>
      <c r="H51" s="18">
        <v>44.955793</v>
      </c>
      <c r="I51" s="18">
        <v>1.9991890000000001</v>
      </c>
      <c r="J51" s="18">
        <v>1.2741480000000001</v>
      </c>
      <c r="K51" s="18">
        <v>47.895797999999999</v>
      </c>
      <c r="L51" s="18">
        <v>1.7712870000000001</v>
      </c>
      <c r="M51" s="18">
        <v>1.4352929999999999</v>
      </c>
      <c r="N51" s="18">
        <v>49.587857999999997</v>
      </c>
      <c r="O51" s="18">
        <v>1.64428</v>
      </c>
      <c r="P51" s="18">
        <v>2.2160419999999998</v>
      </c>
    </row>
    <row r="52" spans="1:16" s="1" customFormat="1" ht="20.100000000000001" customHeight="1" x14ac:dyDescent="0.25">
      <c r="A52" s="21"/>
      <c r="B52" s="2" t="s">
        <v>219</v>
      </c>
      <c r="C52" s="11" t="s">
        <v>177</v>
      </c>
      <c r="D52" s="12">
        <f t="shared" si="7"/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s="1" customFormat="1" ht="20.100000000000001" customHeight="1" x14ac:dyDescent="0.25">
      <c r="A53" s="21"/>
      <c r="B53" s="2" t="s">
        <v>220</v>
      </c>
      <c r="C53" s="11" t="s">
        <v>178</v>
      </c>
      <c r="D53" s="12">
        <f t="shared" si="7"/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</row>
    <row r="54" spans="1:16" s="1" customFormat="1" ht="20.100000000000001" customHeight="1" x14ac:dyDescent="0.25">
      <c r="A54" s="21"/>
      <c r="B54" s="2" t="s">
        <v>221</v>
      </c>
      <c r="C54" s="11" t="s">
        <v>179</v>
      </c>
      <c r="D54" s="12">
        <f t="shared" si="7"/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s="1" customFormat="1" ht="20.100000000000001" customHeight="1" x14ac:dyDescent="0.25">
      <c r="A55" s="21"/>
      <c r="B55" s="2" t="s">
        <v>54</v>
      </c>
      <c r="C55" s="11" t="s">
        <v>18</v>
      </c>
      <c r="D55" s="18">
        <f t="shared" si="7"/>
        <v>68.838847000000001</v>
      </c>
      <c r="E55" s="18">
        <v>5.3611680000000002</v>
      </c>
      <c r="F55" s="18">
        <v>4.9048530000000001</v>
      </c>
      <c r="G55" s="18">
        <v>3.6192060000000001</v>
      </c>
      <c r="H55" s="18">
        <v>10.159105</v>
      </c>
      <c r="I55" s="18">
        <v>4.6202040000000002</v>
      </c>
      <c r="J55" s="18">
        <v>6.3220729999999996</v>
      </c>
      <c r="K55" s="18">
        <v>3.5567709999999999</v>
      </c>
      <c r="L55" s="18">
        <v>4.5000799999999996</v>
      </c>
      <c r="M55" s="18">
        <v>6.6081339999999997</v>
      </c>
      <c r="N55" s="18">
        <v>5.1399889999999999</v>
      </c>
      <c r="O55" s="18">
        <v>6.2480640000000003</v>
      </c>
      <c r="P55" s="18">
        <v>7.7991999999999999</v>
      </c>
    </row>
    <row r="56" spans="1:16" s="1" customFormat="1" ht="20.100000000000001" customHeight="1" x14ac:dyDescent="0.25">
      <c r="A56" s="21"/>
      <c r="B56" s="2" t="s">
        <v>55</v>
      </c>
      <c r="C56" s="11" t="s">
        <v>19</v>
      </c>
      <c r="D56" s="18">
        <f t="shared" si="7"/>
        <v>19.261309999999998</v>
      </c>
      <c r="E56" s="18">
        <v>1.5380119999999999</v>
      </c>
      <c r="F56" s="18">
        <v>1.6724319999999999</v>
      </c>
      <c r="G56" s="18">
        <v>1.3773120000000001</v>
      </c>
      <c r="H56" s="18">
        <v>1.7474769999999999</v>
      </c>
      <c r="I56" s="18">
        <v>1.6320269999999999</v>
      </c>
      <c r="J56" s="18">
        <v>1.4430099999999999</v>
      </c>
      <c r="K56" s="18">
        <v>1.827361</v>
      </c>
      <c r="L56" s="18">
        <v>1.6358870000000001</v>
      </c>
      <c r="M56" s="18">
        <v>1.5940719999999999</v>
      </c>
      <c r="N56" s="18">
        <v>1.557496</v>
      </c>
      <c r="O56" s="18">
        <v>1.580894</v>
      </c>
      <c r="P56" s="18">
        <v>1.65533</v>
      </c>
    </row>
    <row r="57" spans="1:16" s="1" customFormat="1" ht="20.100000000000001" customHeight="1" x14ac:dyDescent="0.25">
      <c r="A57" s="21"/>
      <c r="B57" s="2" t="s">
        <v>56</v>
      </c>
      <c r="C57" s="11" t="s">
        <v>20</v>
      </c>
      <c r="D57" s="18">
        <f t="shared" si="7"/>
        <v>147.64347899999999</v>
      </c>
      <c r="E57" s="18">
        <v>16.551345999999999</v>
      </c>
      <c r="F57" s="18">
        <v>10.496707000000001</v>
      </c>
      <c r="G57" s="18">
        <v>11.434454000000001</v>
      </c>
      <c r="H57" s="18">
        <v>11.290431999999999</v>
      </c>
      <c r="I57" s="18">
        <v>13.129562999999999</v>
      </c>
      <c r="J57" s="18">
        <v>12.309193</v>
      </c>
      <c r="K57" s="18">
        <v>11.735367</v>
      </c>
      <c r="L57" s="18">
        <v>12.749751</v>
      </c>
      <c r="M57" s="18">
        <v>11.850287</v>
      </c>
      <c r="N57" s="18">
        <v>11.62074</v>
      </c>
      <c r="O57" s="18">
        <v>12.259468999999999</v>
      </c>
      <c r="P57" s="18">
        <v>12.21617</v>
      </c>
    </row>
    <row r="58" spans="1:16" s="1" customFormat="1" ht="20.100000000000001" customHeight="1" thickBot="1" x14ac:dyDescent="0.3">
      <c r="A58" s="21"/>
      <c r="B58" s="2" t="s">
        <v>57</v>
      </c>
      <c r="C58" s="13" t="s">
        <v>21</v>
      </c>
      <c r="D58" s="19">
        <f t="shared" si="7"/>
        <v>62.929440710000335</v>
      </c>
      <c r="E58" s="19">
        <v>26.860469930000136</v>
      </c>
      <c r="F58" s="19">
        <v>2.5402657500000032</v>
      </c>
      <c r="G58" s="19">
        <v>2.1697811400000546</v>
      </c>
      <c r="H58" s="19">
        <v>3.1208356800000274</v>
      </c>
      <c r="I58" s="19">
        <v>2.9248364600000514</v>
      </c>
      <c r="J58" s="19">
        <v>2.356618420000018</v>
      </c>
      <c r="K58" s="19">
        <v>2.7480230800000527</v>
      </c>
      <c r="L58" s="19">
        <v>4.3076730499999485</v>
      </c>
      <c r="M58" s="19">
        <v>3.411783580000133</v>
      </c>
      <c r="N58" s="19">
        <v>3.0508003999999573</v>
      </c>
      <c r="O58" s="19">
        <v>5.4871069700000135</v>
      </c>
      <c r="P58" s="19">
        <v>3.9512462499999401</v>
      </c>
    </row>
    <row r="59" spans="1:16" s="1" customFormat="1" ht="16.5" thickTop="1" thickBot="1" x14ac:dyDescent="0.3">
      <c r="A59" s="21"/>
      <c r="B59" s="2"/>
    </row>
    <row r="60" spans="1:16" s="1" customFormat="1" ht="24" customHeight="1" thickTop="1" x14ac:dyDescent="0.25">
      <c r="A60" s="21"/>
      <c r="B60" s="2"/>
      <c r="C60" s="5" t="s">
        <v>58</v>
      </c>
      <c r="D60" s="6" t="s">
        <v>1</v>
      </c>
      <c r="E60" s="7" t="s">
        <v>2</v>
      </c>
      <c r="F60" s="7" t="s">
        <v>3</v>
      </c>
      <c r="G60" s="7" t="s">
        <v>4</v>
      </c>
      <c r="H60" s="7" t="s">
        <v>5</v>
      </c>
      <c r="I60" s="7" t="s">
        <v>6</v>
      </c>
      <c r="J60" s="7" t="s">
        <v>7</v>
      </c>
      <c r="K60" s="7" t="s">
        <v>8</v>
      </c>
      <c r="L60" s="7" t="s">
        <v>9</v>
      </c>
      <c r="M60" s="7" t="s">
        <v>10</v>
      </c>
      <c r="N60" s="7" t="s">
        <v>11</v>
      </c>
      <c r="O60" s="7" t="s">
        <v>12</v>
      </c>
      <c r="P60" s="7" t="s">
        <v>13</v>
      </c>
    </row>
    <row r="61" spans="1:16" s="1" customFormat="1" ht="21.95" customHeight="1" x14ac:dyDescent="0.25">
      <c r="A61" s="21"/>
      <c r="B61" s="2"/>
      <c r="C61" s="8" t="s">
        <v>1</v>
      </c>
      <c r="D61" s="16">
        <f t="shared" ref="D61:P61" si="8">SUM(D62:D72)</f>
        <v>7245.0804558</v>
      </c>
      <c r="E61" s="17">
        <f t="shared" si="8"/>
        <v>779.65821234999999</v>
      </c>
      <c r="F61" s="17">
        <f t="shared" si="8"/>
        <v>575.90330115999996</v>
      </c>
      <c r="G61" s="17">
        <f t="shared" si="8"/>
        <v>575.31256121000001</v>
      </c>
      <c r="H61" s="17">
        <f t="shared" si="8"/>
        <v>653.59488752000004</v>
      </c>
      <c r="I61" s="17">
        <f t="shared" si="8"/>
        <v>580.96402290000003</v>
      </c>
      <c r="J61" s="17">
        <f t="shared" si="8"/>
        <v>603.59372229999997</v>
      </c>
      <c r="K61" s="17">
        <f t="shared" si="8"/>
        <v>581.17700118000005</v>
      </c>
      <c r="L61" s="17">
        <f t="shared" si="8"/>
        <v>542.06037796999999</v>
      </c>
      <c r="M61" s="17">
        <f t="shared" si="8"/>
        <v>554.61423918000003</v>
      </c>
      <c r="N61" s="17">
        <f t="shared" si="8"/>
        <v>603.90501360999997</v>
      </c>
      <c r="O61" s="17">
        <f t="shared" si="8"/>
        <v>574.66945883000005</v>
      </c>
      <c r="P61" s="17">
        <f t="shared" si="8"/>
        <v>619.62765759000001</v>
      </c>
    </row>
    <row r="62" spans="1:16" s="1" customFormat="1" ht="20.100000000000001" customHeight="1" x14ac:dyDescent="0.25">
      <c r="A62" s="21"/>
      <c r="B62" s="2" t="s">
        <v>59</v>
      </c>
      <c r="C62" s="11" t="s">
        <v>14</v>
      </c>
      <c r="D62" s="18">
        <f t="shared" ref="D62:D72" si="9">SUM(E62:P62)</f>
        <v>5073.5464801099997</v>
      </c>
      <c r="E62" s="18">
        <v>526.84819205999997</v>
      </c>
      <c r="F62" s="18">
        <v>416.55059160000002</v>
      </c>
      <c r="G62" s="18">
        <v>403.04878222999997</v>
      </c>
      <c r="H62" s="18">
        <v>422.99140894999999</v>
      </c>
      <c r="I62" s="18">
        <v>399.2492656</v>
      </c>
      <c r="J62" s="18">
        <v>436.58751295000002</v>
      </c>
      <c r="K62" s="18">
        <v>388.49686897999999</v>
      </c>
      <c r="L62" s="18">
        <v>393.93300072</v>
      </c>
      <c r="M62" s="18">
        <v>415.60555749000002</v>
      </c>
      <c r="N62" s="18">
        <v>408.71524427000003</v>
      </c>
      <c r="O62" s="18">
        <v>414.57102271999997</v>
      </c>
      <c r="P62" s="18">
        <v>446.94903254000002</v>
      </c>
    </row>
    <row r="63" spans="1:16" s="1" customFormat="1" ht="20.100000000000001" customHeight="1" x14ac:dyDescent="0.25">
      <c r="A63" s="21"/>
      <c r="B63" s="2" t="s">
        <v>60</v>
      </c>
      <c r="C63" s="11" t="s">
        <v>15</v>
      </c>
      <c r="D63" s="18">
        <f t="shared" si="9"/>
        <v>1011.5090162699998</v>
      </c>
      <c r="E63" s="18">
        <v>115.33121744</v>
      </c>
      <c r="F63" s="18">
        <v>68.249847119999998</v>
      </c>
      <c r="G63" s="18">
        <v>71.544049529999995</v>
      </c>
      <c r="H63" s="18">
        <v>84.208846960000002</v>
      </c>
      <c r="I63" s="18">
        <v>88.259162340000003</v>
      </c>
      <c r="J63" s="18">
        <v>77.468468020000003</v>
      </c>
      <c r="K63" s="18">
        <v>77.251206490000001</v>
      </c>
      <c r="L63" s="18">
        <v>86.285870470000006</v>
      </c>
      <c r="M63" s="18">
        <v>81.291366350000004</v>
      </c>
      <c r="N63" s="18">
        <v>84.417858199999998</v>
      </c>
      <c r="O63" s="18">
        <v>85.228004179999999</v>
      </c>
      <c r="P63" s="18">
        <v>91.973119170000004</v>
      </c>
    </row>
    <row r="64" spans="1:16" s="1" customFormat="1" ht="20.100000000000001" customHeight="1" x14ac:dyDescent="0.25">
      <c r="A64" s="21"/>
      <c r="B64" s="2" t="s">
        <v>61</v>
      </c>
      <c r="C64" s="11" t="s">
        <v>16</v>
      </c>
      <c r="D64" s="18">
        <f t="shared" si="9"/>
        <v>679.64257046</v>
      </c>
      <c r="E64" s="18">
        <v>56.773237950000002</v>
      </c>
      <c r="F64" s="18">
        <v>71.319878770000003</v>
      </c>
      <c r="G64" s="18">
        <v>80.776490140000007</v>
      </c>
      <c r="H64" s="18">
        <v>78.935699650000004</v>
      </c>
      <c r="I64" s="18">
        <v>72.375975510000004</v>
      </c>
      <c r="J64" s="18">
        <v>62.096483880000001</v>
      </c>
      <c r="K64" s="18">
        <v>42.31993267</v>
      </c>
      <c r="L64" s="18">
        <v>39.92479865</v>
      </c>
      <c r="M64" s="18">
        <v>32.646770940000003</v>
      </c>
      <c r="N64" s="18">
        <v>37.831980680000001</v>
      </c>
      <c r="O64" s="18">
        <v>50.52048585</v>
      </c>
      <c r="P64" s="18">
        <v>54.120835769999999</v>
      </c>
    </row>
    <row r="65" spans="1:16" s="1" customFormat="1" ht="20.100000000000001" customHeight="1" x14ac:dyDescent="0.25">
      <c r="A65" s="21"/>
      <c r="B65" s="2" t="s">
        <v>62</v>
      </c>
      <c r="C65" s="11" t="s">
        <v>17</v>
      </c>
      <c r="D65" s="18">
        <f t="shared" si="9"/>
        <v>224.73437800000002</v>
      </c>
      <c r="E65" s="18">
        <v>54.703220000000002</v>
      </c>
      <c r="F65" s="18">
        <v>2.5964830000000001</v>
      </c>
      <c r="G65" s="18">
        <v>1.5533920000000001</v>
      </c>
      <c r="H65" s="18">
        <v>47.434204000000001</v>
      </c>
      <c r="I65" s="18">
        <v>2.2615379999999998</v>
      </c>
      <c r="J65" s="18">
        <v>1.884916</v>
      </c>
      <c r="K65" s="18">
        <v>52.428562999999997</v>
      </c>
      <c r="L65" s="18">
        <v>1.9232279999999999</v>
      </c>
      <c r="M65" s="18">
        <v>1.4658</v>
      </c>
      <c r="N65" s="18">
        <v>52.027634999999997</v>
      </c>
      <c r="O65" s="18">
        <v>2.4645519999999999</v>
      </c>
      <c r="P65" s="18">
        <v>3.990847</v>
      </c>
    </row>
    <row r="66" spans="1:16" s="1" customFormat="1" ht="20.100000000000001" customHeight="1" x14ac:dyDescent="0.25">
      <c r="A66" s="21"/>
      <c r="B66" s="2" t="s">
        <v>216</v>
      </c>
      <c r="C66" s="11" t="s">
        <v>177</v>
      </c>
      <c r="D66" s="12">
        <f t="shared" si="9"/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</row>
    <row r="67" spans="1:16" s="1" customFormat="1" ht="20.100000000000001" customHeight="1" x14ac:dyDescent="0.25">
      <c r="A67" s="21"/>
      <c r="B67" s="2" t="s">
        <v>217</v>
      </c>
      <c r="C67" s="11" t="s">
        <v>178</v>
      </c>
      <c r="D67" s="12">
        <f t="shared" si="9"/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</row>
    <row r="68" spans="1:16" s="1" customFormat="1" ht="20.100000000000001" customHeight="1" x14ac:dyDescent="0.25">
      <c r="A68" s="21"/>
      <c r="B68" s="2" t="s">
        <v>218</v>
      </c>
      <c r="C68" s="11" t="s">
        <v>179</v>
      </c>
      <c r="D68" s="12">
        <f t="shared" si="9"/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</row>
    <row r="69" spans="1:16" s="1" customFormat="1" ht="20.100000000000001" customHeight="1" x14ac:dyDescent="0.25">
      <c r="A69" s="21"/>
      <c r="B69" s="2" t="s">
        <v>63</v>
      </c>
      <c r="C69" s="11" t="s">
        <v>18</v>
      </c>
      <c r="D69" s="18">
        <f t="shared" si="9"/>
        <v>56.828477999999997</v>
      </c>
      <c r="E69" s="18">
        <v>3.5983070000000001</v>
      </c>
      <c r="F69" s="18">
        <v>3.7856619999999999</v>
      </c>
      <c r="G69" s="18">
        <v>3.7532390000000002</v>
      </c>
      <c r="H69" s="18">
        <v>2.846247</v>
      </c>
      <c r="I69" s="18">
        <v>4.805987</v>
      </c>
      <c r="J69" s="18">
        <v>5.4950970000000003</v>
      </c>
      <c r="K69" s="18">
        <v>4.1724800000000002</v>
      </c>
      <c r="L69" s="18">
        <v>4.3959619999999999</v>
      </c>
      <c r="M69" s="18">
        <v>8.6265319999999992</v>
      </c>
      <c r="N69" s="18">
        <v>4.8975369999999998</v>
      </c>
      <c r="O69" s="18">
        <v>5.0132560000000002</v>
      </c>
      <c r="P69" s="18">
        <v>5.4381719999999998</v>
      </c>
    </row>
    <row r="70" spans="1:16" s="1" customFormat="1" ht="20.100000000000001" customHeight="1" x14ac:dyDescent="0.25">
      <c r="A70" s="21"/>
      <c r="B70" s="2" t="s">
        <v>64</v>
      </c>
      <c r="C70" s="11" t="s">
        <v>19</v>
      </c>
      <c r="D70" s="18">
        <f t="shared" si="9"/>
        <v>22.587365999999996</v>
      </c>
      <c r="E70" s="18">
        <v>1.4551750000000001</v>
      </c>
      <c r="F70" s="18">
        <v>1.5991470000000001</v>
      </c>
      <c r="G70" s="18">
        <v>1.753755</v>
      </c>
      <c r="H70" s="18">
        <v>1.3232820000000001</v>
      </c>
      <c r="I70" s="18">
        <v>1.6299129999999999</v>
      </c>
      <c r="J70" s="18">
        <v>1.8942349999999999</v>
      </c>
      <c r="K70" s="18">
        <v>2.2996020000000001</v>
      </c>
      <c r="L70" s="18">
        <v>2.20119</v>
      </c>
      <c r="M70" s="18">
        <v>2.0621839999999998</v>
      </c>
      <c r="N70" s="18">
        <v>1.9864329999999999</v>
      </c>
      <c r="O70" s="18">
        <v>2.0088059999999999</v>
      </c>
      <c r="P70" s="18">
        <v>2.3736440000000001</v>
      </c>
    </row>
    <row r="71" spans="1:16" s="1" customFormat="1" ht="20.100000000000001" customHeight="1" x14ac:dyDescent="0.25">
      <c r="A71" s="21"/>
      <c r="B71" s="2" t="s">
        <v>65</v>
      </c>
      <c r="C71" s="11" t="s">
        <v>20</v>
      </c>
      <c r="D71" s="18">
        <f t="shared" si="9"/>
        <v>131.72516999999999</v>
      </c>
      <c r="E71" s="18">
        <v>16.563486999999999</v>
      </c>
      <c r="F71" s="18">
        <v>8.8635199999999994</v>
      </c>
      <c r="G71" s="18">
        <v>9.4955850000000002</v>
      </c>
      <c r="H71" s="18">
        <v>10.398498999999999</v>
      </c>
      <c r="I71" s="18">
        <v>9.7467120000000005</v>
      </c>
      <c r="J71" s="18">
        <v>12.01299</v>
      </c>
      <c r="K71" s="18">
        <v>10.735834000000001</v>
      </c>
      <c r="L71" s="18">
        <v>10.344498</v>
      </c>
      <c r="M71" s="18">
        <v>9.8680789999999998</v>
      </c>
      <c r="N71" s="18">
        <v>10.251234</v>
      </c>
      <c r="O71" s="18">
        <v>11.674059</v>
      </c>
      <c r="P71" s="18">
        <v>11.770673</v>
      </c>
    </row>
    <row r="72" spans="1:16" s="1" customFormat="1" ht="20.100000000000001" customHeight="1" thickBot="1" x14ac:dyDescent="0.3">
      <c r="A72" s="21"/>
      <c r="B72" s="2" t="s">
        <v>66</v>
      </c>
      <c r="C72" s="13" t="s">
        <v>21</v>
      </c>
      <c r="D72" s="19">
        <f t="shared" si="9"/>
        <v>44.506996960000379</v>
      </c>
      <c r="E72" s="19">
        <v>4.3853758999999854</v>
      </c>
      <c r="F72" s="19">
        <v>2.9381716699999743</v>
      </c>
      <c r="G72" s="19">
        <v>3.3872683100000813</v>
      </c>
      <c r="H72" s="19">
        <v>5.4566999600001509</v>
      </c>
      <c r="I72" s="19">
        <v>2.6354694500000733</v>
      </c>
      <c r="J72" s="19">
        <v>6.1540194499999643</v>
      </c>
      <c r="K72" s="19">
        <v>3.4725140400000782</v>
      </c>
      <c r="L72" s="19">
        <v>3.0518301299998711</v>
      </c>
      <c r="M72" s="19">
        <v>3.0479494000001068</v>
      </c>
      <c r="N72" s="19">
        <v>3.7770914599999514</v>
      </c>
      <c r="O72" s="19">
        <v>3.1892730800001345</v>
      </c>
      <c r="P72" s="19">
        <v>3.0113341100000071</v>
      </c>
    </row>
    <row r="73" spans="1:16" s="1" customFormat="1" ht="16.5" thickTop="1" thickBot="1" x14ac:dyDescent="0.3">
      <c r="A73" s="21"/>
      <c r="B73" s="2"/>
    </row>
    <row r="74" spans="1:16" s="1" customFormat="1" ht="24" customHeight="1" thickTop="1" x14ac:dyDescent="0.25">
      <c r="A74" s="21"/>
      <c r="B74" s="2"/>
      <c r="C74" s="5" t="s">
        <v>67</v>
      </c>
      <c r="D74" s="6" t="s">
        <v>1</v>
      </c>
      <c r="E74" s="7" t="s">
        <v>2</v>
      </c>
      <c r="F74" s="7" t="s">
        <v>3</v>
      </c>
      <c r="G74" s="7" t="s">
        <v>4</v>
      </c>
      <c r="H74" s="7" t="s">
        <v>5</v>
      </c>
      <c r="I74" s="7" t="s">
        <v>6</v>
      </c>
      <c r="J74" s="7" t="s">
        <v>7</v>
      </c>
      <c r="K74" s="7" t="s">
        <v>8</v>
      </c>
      <c r="L74" s="7" t="s">
        <v>9</v>
      </c>
      <c r="M74" s="7" t="s">
        <v>10</v>
      </c>
      <c r="N74" s="7" t="s">
        <v>11</v>
      </c>
      <c r="O74" s="7" t="s">
        <v>12</v>
      </c>
      <c r="P74" s="7" t="s">
        <v>13</v>
      </c>
    </row>
    <row r="75" spans="1:16" s="1" customFormat="1" ht="21.95" customHeight="1" x14ac:dyDescent="0.25">
      <c r="A75" s="21"/>
      <c r="B75" s="2"/>
      <c r="C75" s="8" t="s">
        <v>1</v>
      </c>
      <c r="D75" s="16">
        <f t="shared" ref="D75:P75" si="10">SUM(D76:D86)</f>
        <v>7995.1302587599985</v>
      </c>
      <c r="E75" s="17">
        <f t="shared" si="10"/>
        <v>870.42788184000005</v>
      </c>
      <c r="F75" s="17">
        <f t="shared" si="10"/>
        <v>637.40925056000003</v>
      </c>
      <c r="G75" s="17">
        <f t="shared" si="10"/>
        <v>628.52690634999999</v>
      </c>
      <c r="H75" s="17">
        <f t="shared" si="10"/>
        <v>719.07009933999996</v>
      </c>
      <c r="I75" s="17">
        <f t="shared" si="10"/>
        <v>575.43877946999999</v>
      </c>
      <c r="J75" s="17">
        <f t="shared" si="10"/>
        <v>616.09400361999997</v>
      </c>
      <c r="K75" s="17">
        <f t="shared" si="10"/>
        <v>653.45543902999998</v>
      </c>
      <c r="L75" s="17">
        <f t="shared" si="10"/>
        <v>658.01491812999996</v>
      </c>
      <c r="M75" s="17">
        <f t="shared" si="10"/>
        <v>621.80002182999999</v>
      </c>
      <c r="N75" s="17">
        <f t="shared" si="10"/>
        <v>660.07001436999997</v>
      </c>
      <c r="O75" s="17">
        <f t="shared" si="10"/>
        <v>655.13192464999997</v>
      </c>
      <c r="P75" s="17">
        <f t="shared" si="10"/>
        <v>699.69101956999998</v>
      </c>
    </row>
    <row r="76" spans="1:16" s="1" customFormat="1" ht="20.100000000000001" customHeight="1" x14ac:dyDescent="0.25">
      <c r="A76" s="21"/>
      <c r="B76" s="2" t="s">
        <v>68</v>
      </c>
      <c r="C76" s="11" t="s">
        <v>14</v>
      </c>
      <c r="D76" s="18">
        <f t="shared" ref="D76:D86" si="11">SUM(E76:P76)</f>
        <v>5485.1169324099992</v>
      </c>
      <c r="E76" s="18">
        <v>578.78697479000004</v>
      </c>
      <c r="F76" s="18">
        <v>440.11678788</v>
      </c>
      <c r="G76" s="18">
        <v>422.50575992</v>
      </c>
      <c r="H76" s="18">
        <v>434.40786299000001</v>
      </c>
      <c r="I76" s="18">
        <v>393.84937335000001</v>
      </c>
      <c r="J76" s="18">
        <v>442.8329971</v>
      </c>
      <c r="K76" s="18">
        <v>435.61175127000001</v>
      </c>
      <c r="L76" s="18">
        <v>490.90724993999999</v>
      </c>
      <c r="M76" s="18">
        <v>454.03762354999998</v>
      </c>
      <c r="N76" s="18">
        <v>455.03566893999999</v>
      </c>
      <c r="O76" s="18">
        <v>463.98104013</v>
      </c>
      <c r="P76" s="18">
        <v>473.04384255000002</v>
      </c>
    </row>
    <row r="77" spans="1:16" s="1" customFormat="1" ht="20.100000000000001" customHeight="1" x14ac:dyDescent="0.25">
      <c r="A77" s="21"/>
      <c r="B77" s="2" t="s">
        <v>69</v>
      </c>
      <c r="C77" s="11" t="s">
        <v>15</v>
      </c>
      <c r="D77" s="18">
        <f t="shared" si="11"/>
        <v>1113.25625945</v>
      </c>
      <c r="E77" s="18">
        <v>124.51615593</v>
      </c>
      <c r="F77" s="18">
        <v>80.599915890000005</v>
      </c>
      <c r="G77" s="18">
        <v>85.847725449999999</v>
      </c>
      <c r="H77" s="18">
        <v>95.633504130000006</v>
      </c>
      <c r="I77" s="18">
        <v>81.979925269999995</v>
      </c>
      <c r="J77" s="18">
        <v>89.28901965</v>
      </c>
      <c r="K77" s="18">
        <v>92.306821249999999</v>
      </c>
      <c r="L77" s="18">
        <v>93.38885501</v>
      </c>
      <c r="M77" s="18">
        <v>97.433083080000003</v>
      </c>
      <c r="N77" s="18">
        <v>83.33736433</v>
      </c>
      <c r="O77" s="18">
        <v>90.933639779999993</v>
      </c>
      <c r="P77" s="18">
        <v>97.990249680000005</v>
      </c>
    </row>
    <row r="78" spans="1:16" s="1" customFormat="1" ht="20.100000000000001" customHeight="1" x14ac:dyDescent="0.25">
      <c r="A78" s="21"/>
      <c r="B78" s="2" t="s">
        <v>70</v>
      </c>
      <c r="C78" s="11" t="s">
        <v>16</v>
      </c>
      <c r="D78" s="18">
        <f t="shared" si="11"/>
        <v>842.03196103000005</v>
      </c>
      <c r="E78" s="18">
        <v>84.235844299999997</v>
      </c>
      <c r="F78" s="18">
        <v>94.888452610000002</v>
      </c>
      <c r="G78" s="18">
        <v>94.235479740000002</v>
      </c>
      <c r="H78" s="18">
        <v>113.39239044999999</v>
      </c>
      <c r="I78" s="18">
        <v>73.169861339999997</v>
      </c>
      <c r="J78" s="18">
        <v>58.734840460000001</v>
      </c>
      <c r="K78" s="18">
        <v>43.138951630000001</v>
      </c>
      <c r="L78" s="18">
        <v>39.00576676</v>
      </c>
      <c r="M78" s="18">
        <v>42.661582439999997</v>
      </c>
      <c r="N78" s="18">
        <v>41.058637959999999</v>
      </c>
      <c r="O78" s="18">
        <v>68.866558519999998</v>
      </c>
      <c r="P78" s="18">
        <v>88.643594820000004</v>
      </c>
    </row>
    <row r="79" spans="1:16" s="1" customFormat="1" ht="20.100000000000001" customHeight="1" x14ac:dyDescent="0.25">
      <c r="A79" s="21"/>
      <c r="B79" s="2" t="s">
        <v>71</v>
      </c>
      <c r="C79" s="11" t="s">
        <v>17</v>
      </c>
      <c r="D79" s="18">
        <f t="shared" si="11"/>
        <v>243.70980700000001</v>
      </c>
      <c r="E79" s="18">
        <v>58.329652000000003</v>
      </c>
      <c r="F79" s="18">
        <v>2.387362</v>
      </c>
      <c r="G79" s="18">
        <v>2.2227100000000002</v>
      </c>
      <c r="H79" s="18">
        <v>55.268949999999997</v>
      </c>
      <c r="I79" s="18">
        <v>2.0453700000000001</v>
      </c>
      <c r="J79" s="18">
        <v>2.2410670000000001</v>
      </c>
      <c r="K79" s="18">
        <v>55.30151</v>
      </c>
      <c r="L79" s="18">
        <v>2.8114940000000002</v>
      </c>
      <c r="M79" s="18">
        <v>2.122989</v>
      </c>
      <c r="N79" s="18">
        <v>56.517878000000003</v>
      </c>
      <c r="O79" s="18">
        <v>2.4090020000000001</v>
      </c>
      <c r="P79" s="18">
        <v>2.0518230000000002</v>
      </c>
    </row>
    <row r="80" spans="1:16" s="1" customFormat="1" ht="20.100000000000001" customHeight="1" x14ac:dyDescent="0.25">
      <c r="A80" s="21"/>
      <c r="B80" s="2" t="s">
        <v>213</v>
      </c>
      <c r="C80" s="11" t="s">
        <v>177</v>
      </c>
      <c r="D80" s="12">
        <f t="shared" si="11"/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</row>
    <row r="81" spans="1:16" s="1" customFormat="1" ht="20.100000000000001" customHeight="1" x14ac:dyDescent="0.25">
      <c r="A81" s="21"/>
      <c r="B81" s="2" t="s">
        <v>214</v>
      </c>
      <c r="C81" s="11" t="s">
        <v>178</v>
      </c>
      <c r="D81" s="12">
        <f t="shared" si="11"/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</row>
    <row r="82" spans="1:16" s="1" customFormat="1" ht="20.100000000000001" customHeight="1" x14ac:dyDescent="0.25">
      <c r="A82" s="21"/>
      <c r="B82" s="2" t="s">
        <v>215</v>
      </c>
      <c r="C82" s="11" t="s">
        <v>179</v>
      </c>
      <c r="D82" s="12">
        <f t="shared" si="11"/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</row>
    <row r="83" spans="1:16" s="1" customFormat="1" ht="20.100000000000001" customHeight="1" x14ac:dyDescent="0.25">
      <c r="A83" s="21"/>
      <c r="B83" s="2" t="s">
        <v>72</v>
      </c>
      <c r="C83" s="11" t="s">
        <v>18</v>
      </c>
      <c r="D83" s="18">
        <f t="shared" si="11"/>
        <v>88.676164999999997</v>
      </c>
      <c r="E83" s="18">
        <v>5.38687</v>
      </c>
      <c r="F83" s="18">
        <v>5.1472889999999998</v>
      </c>
      <c r="G83" s="18">
        <v>7.4642650000000001</v>
      </c>
      <c r="H83" s="18">
        <v>4.1278259999999998</v>
      </c>
      <c r="I83" s="18">
        <v>7.4399670000000002</v>
      </c>
      <c r="J83" s="18">
        <v>5.8591049999999996</v>
      </c>
      <c r="K83" s="18">
        <v>6.5643739999999999</v>
      </c>
      <c r="L83" s="18">
        <v>6.9564969999999997</v>
      </c>
      <c r="M83" s="18">
        <v>6.1901700000000002</v>
      </c>
      <c r="N83" s="18">
        <v>6.3167869999999997</v>
      </c>
      <c r="O83" s="18">
        <v>8.7475550000000002</v>
      </c>
      <c r="P83" s="18">
        <v>18.475460000000002</v>
      </c>
    </row>
    <row r="84" spans="1:16" s="1" customFormat="1" ht="20.100000000000001" customHeight="1" x14ac:dyDescent="0.25">
      <c r="A84" s="21"/>
      <c r="B84" s="2" t="s">
        <v>73</v>
      </c>
      <c r="C84" s="11" t="s">
        <v>19</v>
      </c>
      <c r="D84" s="18">
        <f t="shared" si="11"/>
        <v>30.797353000000001</v>
      </c>
      <c r="E84" s="18">
        <v>1.842625</v>
      </c>
      <c r="F84" s="18">
        <v>2.1005440000000002</v>
      </c>
      <c r="G84" s="18">
        <v>2.372042</v>
      </c>
      <c r="H84" s="18">
        <v>2.126487</v>
      </c>
      <c r="I84" s="18">
        <v>2.3077519999999998</v>
      </c>
      <c r="J84" s="18">
        <v>2.2648079999999999</v>
      </c>
      <c r="K84" s="18">
        <v>3.1002369999999999</v>
      </c>
      <c r="L84" s="18">
        <v>2.926987</v>
      </c>
      <c r="M84" s="18">
        <v>2.5176240000000001</v>
      </c>
      <c r="N84" s="18">
        <v>2.5056919999999998</v>
      </c>
      <c r="O84" s="18">
        <v>3.218896</v>
      </c>
      <c r="P84" s="18">
        <v>3.5136590000000001</v>
      </c>
    </row>
    <row r="85" spans="1:16" s="1" customFormat="1" ht="20.100000000000001" customHeight="1" x14ac:dyDescent="0.25">
      <c r="A85" s="21"/>
      <c r="B85" s="2" t="s">
        <v>74</v>
      </c>
      <c r="C85" s="11" t="s">
        <v>20</v>
      </c>
      <c r="D85" s="18">
        <f t="shared" si="11"/>
        <v>134.845111</v>
      </c>
      <c r="E85" s="18">
        <v>14.685578</v>
      </c>
      <c r="F85" s="18">
        <v>8.5789810000000006</v>
      </c>
      <c r="G85" s="18">
        <v>9.8524069999999995</v>
      </c>
      <c r="H85" s="18">
        <v>11.079954000000001</v>
      </c>
      <c r="I85" s="18">
        <v>10.264678999999999</v>
      </c>
      <c r="J85" s="18">
        <v>11.446427999999999</v>
      </c>
      <c r="K85" s="18">
        <v>11.049937999999999</v>
      </c>
      <c r="L85" s="18">
        <v>11.031924999999999</v>
      </c>
      <c r="M85" s="18">
        <v>11.591893000000001</v>
      </c>
      <c r="N85" s="18">
        <v>10.64282</v>
      </c>
      <c r="O85" s="18">
        <v>12.062898000000001</v>
      </c>
      <c r="P85" s="18">
        <v>12.55761</v>
      </c>
    </row>
    <row r="86" spans="1:16" s="1" customFormat="1" ht="20.100000000000001" customHeight="1" thickBot="1" x14ac:dyDescent="0.3">
      <c r="A86" s="21"/>
      <c r="B86" s="2" t="s">
        <v>75</v>
      </c>
      <c r="C86" s="13" t="s">
        <v>21</v>
      </c>
      <c r="D86" s="19">
        <f t="shared" si="11"/>
        <v>56.696669869999823</v>
      </c>
      <c r="E86" s="19">
        <v>2.6441818200000853</v>
      </c>
      <c r="F86" s="19">
        <v>3.5899181800000406</v>
      </c>
      <c r="G86" s="19">
        <v>4.0265172400000893</v>
      </c>
      <c r="H86" s="19">
        <v>3.0331247699998585</v>
      </c>
      <c r="I86" s="19">
        <v>4.3818515099998194</v>
      </c>
      <c r="J86" s="19">
        <v>3.4257384099998944</v>
      </c>
      <c r="K86" s="19">
        <v>6.3818558799999892</v>
      </c>
      <c r="L86" s="19">
        <v>10.986143419999848</v>
      </c>
      <c r="M86" s="19">
        <v>5.245056760000125</v>
      </c>
      <c r="N86" s="19">
        <v>4.6551661400001194</v>
      </c>
      <c r="O86" s="19">
        <v>4.9123352199999317</v>
      </c>
      <c r="P86" s="19">
        <v>3.4147805200000221</v>
      </c>
    </row>
    <row r="87" spans="1:16" s="1" customFormat="1" ht="16.5" thickTop="1" thickBot="1" x14ac:dyDescent="0.3">
      <c r="A87" s="21"/>
      <c r="B87" s="2"/>
    </row>
    <row r="88" spans="1:16" s="1" customFormat="1" ht="24" customHeight="1" thickTop="1" x14ac:dyDescent="0.25">
      <c r="A88" s="21"/>
      <c r="B88" s="2"/>
      <c r="C88" s="5" t="s">
        <v>76</v>
      </c>
      <c r="D88" s="6" t="s">
        <v>1</v>
      </c>
      <c r="E88" s="7" t="s">
        <v>2</v>
      </c>
      <c r="F88" s="7" t="s">
        <v>3</v>
      </c>
      <c r="G88" s="7" t="s">
        <v>4</v>
      </c>
      <c r="H88" s="7" t="s">
        <v>5</v>
      </c>
      <c r="I88" s="7" t="s">
        <v>6</v>
      </c>
      <c r="J88" s="7" t="s">
        <v>7</v>
      </c>
      <c r="K88" s="7" t="s">
        <v>8</v>
      </c>
      <c r="L88" s="7" t="s">
        <v>9</v>
      </c>
      <c r="M88" s="7" t="s">
        <v>10</v>
      </c>
      <c r="N88" s="7" t="s">
        <v>11</v>
      </c>
      <c r="O88" s="7" t="s">
        <v>12</v>
      </c>
      <c r="P88" s="7" t="s">
        <v>13</v>
      </c>
    </row>
    <row r="89" spans="1:16" s="1" customFormat="1" ht="21.95" customHeight="1" x14ac:dyDescent="0.25">
      <c r="A89" s="21"/>
      <c r="B89" s="2"/>
      <c r="C89" s="8" t="s">
        <v>1</v>
      </c>
      <c r="D89" s="16">
        <f t="shared" ref="D89:P89" si="12">SUM(D90:D100)</f>
        <v>9427.0454321800007</v>
      </c>
      <c r="E89" s="17">
        <f t="shared" si="12"/>
        <v>997.44869990999996</v>
      </c>
      <c r="F89" s="17">
        <f t="shared" si="12"/>
        <v>725.90082804999997</v>
      </c>
      <c r="G89" s="17">
        <f t="shared" si="12"/>
        <v>849.91252610000004</v>
      </c>
      <c r="H89" s="17">
        <f t="shared" si="12"/>
        <v>866.13908991999995</v>
      </c>
      <c r="I89" s="17">
        <f t="shared" si="12"/>
        <v>732.06665348000001</v>
      </c>
      <c r="J89" s="17">
        <f t="shared" si="12"/>
        <v>743.74569200999997</v>
      </c>
      <c r="K89" s="17">
        <f t="shared" si="12"/>
        <v>754.13775125999996</v>
      </c>
      <c r="L89" s="17">
        <f t="shared" si="12"/>
        <v>735.73196145999998</v>
      </c>
      <c r="M89" s="17">
        <f t="shared" si="12"/>
        <v>717.09298060000003</v>
      </c>
      <c r="N89" s="17">
        <f t="shared" si="12"/>
        <v>789.31671040000003</v>
      </c>
      <c r="O89" s="17">
        <f t="shared" si="12"/>
        <v>722.64100043999997</v>
      </c>
      <c r="P89" s="17">
        <f t="shared" si="12"/>
        <v>792.91153855000005</v>
      </c>
    </row>
    <row r="90" spans="1:16" s="1" customFormat="1" ht="20.100000000000001" customHeight="1" x14ac:dyDescent="0.25">
      <c r="A90" s="21"/>
      <c r="B90" s="2" t="s">
        <v>77</v>
      </c>
      <c r="C90" s="11" t="s">
        <v>14</v>
      </c>
      <c r="D90" s="18">
        <f t="shared" ref="D90:D100" si="13">SUM(E90:P90)</f>
        <v>6277.7535073800009</v>
      </c>
      <c r="E90" s="18">
        <v>610.70185027000002</v>
      </c>
      <c r="F90" s="18">
        <v>494.06941227999999</v>
      </c>
      <c r="G90" s="18">
        <v>546.15314984999998</v>
      </c>
      <c r="H90" s="18">
        <v>519.68555490999995</v>
      </c>
      <c r="I90" s="18">
        <v>495.55425030999999</v>
      </c>
      <c r="J90" s="18">
        <v>495.86678068999998</v>
      </c>
      <c r="K90" s="18">
        <v>485.60463010000001</v>
      </c>
      <c r="L90" s="18">
        <v>530.50927356</v>
      </c>
      <c r="M90" s="18">
        <v>518.83564127</v>
      </c>
      <c r="N90" s="18">
        <v>520.83176612</v>
      </c>
      <c r="O90" s="18">
        <v>513.37026779999997</v>
      </c>
      <c r="P90" s="18">
        <v>546.57093022000004</v>
      </c>
    </row>
    <row r="91" spans="1:16" s="1" customFormat="1" ht="20.100000000000001" customHeight="1" x14ac:dyDescent="0.25">
      <c r="A91" s="21"/>
      <c r="B91" s="2" t="s">
        <v>78</v>
      </c>
      <c r="C91" s="11" t="s">
        <v>15</v>
      </c>
      <c r="D91" s="18">
        <f t="shared" si="13"/>
        <v>1289.52589291</v>
      </c>
      <c r="E91" s="18">
        <v>145.54412858000001</v>
      </c>
      <c r="F91" s="18">
        <v>81.961746860000005</v>
      </c>
      <c r="G91" s="18">
        <v>95.655502290000001</v>
      </c>
      <c r="H91" s="18">
        <v>111.23555666</v>
      </c>
      <c r="I91" s="18">
        <v>92.662878039999995</v>
      </c>
      <c r="J91" s="18">
        <v>110.15712127</v>
      </c>
      <c r="K91" s="18">
        <v>103.94710021</v>
      </c>
      <c r="L91" s="18">
        <v>103.25799352999999</v>
      </c>
      <c r="M91" s="18">
        <v>104.09987436</v>
      </c>
      <c r="N91" s="18">
        <v>110.60264456</v>
      </c>
      <c r="O91" s="18">
        <v>111.81482318</v>
      </c>
      <c r="P91" s="18">
        <v>118.58652336999999</v>
      </c>
    </row>
    <row r="92" spans="1:16" s="1" customFormat="1" ht="20.100000000000001" customHeight="1" x14ac:dyDescent="0.25">
      <c r="A92" s="21"/>
      <c r="B92" s="2" t="s">
        <v>79</v>
      </c>
      <c r="C92" s="11" t="s">
        <v>16</v>
      </c>
      <c r="D92" s="18">
        <f t="shared" si="13"/>
        <v>1178.62744191</v>
      </c>
      <c r="E92" s="18">
        <v>145.13488869</v>
      </c>
      <c r="F92" s="18">
        <v>120.57265912</v>
      </c>
      <c r="G92" s="18">
        <v>136.82330123</v>
      </c>
      <c r="H92" s="18">
        <v>140.57181842</v>
      </c>
      <c r="I92" s="18">
        <v>114.60438227</v>
      </c>
      <c r="J92" s="18">
        <v>92.411127640000004</v>
      </c>
      <c r="K92" s="18">
        <v>72.075409500000006</v>
      </c>
      <c r="L92" s="18">
        <v>60.293035799999998</v>
      </c>
      <c r="M92" s="18">
        <v>65.093001950000001</v>
      </c>
      <c r="N92" s="18">
        <v>67.500812139999994</v>
      </c>
      <c r="O92" s="18">
        <v>65.292254920000005</v>
      </c>
      <c r="P92" s="18">
        <v>98.254750229999999</v>
      </c>
    </row>
    <row r="93" spans="1:16" s="1" customFormat="1" ht="20.100000000000001" customHeight="1" x14ac:dyDescent="0.25">
      <c r="A93" s="21"/>
      <c r="B93" s="2" t="s">
        <v>80</v>
      </c>
      <c r="C93" s="11" t="s">
        <v>17</v>
      </c>
      <c r="D93" s="18">
        <f t="shared" si="13"/>
        <v>272.72043300000001</v>
      </c>
      <c r="E93" s="18">
        <v>65.231306000000004</v>
      </c>
      <c r="F93" s="18">
        <v>1.9309080000000001</v>
      </c>
      <c r="G93" s="18">
        <v>3.7978230000000002</v>
      </c>
      <c r="H93" s="18">
        <v>59.155887999999997</v>
      </c>
      <c r="I93" s="18">
        <v>3.1640450000000002</v>
      </c>
      <c r="J93" s="18">
        <v>2.458631</v>
      </c>
      <c r="K93" s="18">
        <v>62.432603</v>
      </c>
      <c r="L93" s="18">
        <v>3.073915</v>
      </c>
      <c r="M93" s="18">
        <v>1.8481019999999999</v>
      </c>
      <c r="N93" s="18">
        <v>63.143635000000003</v>
      </c>
      <c r="O93" s="18">
        <v>3.7625410000000001</v>
      </c>
      <c r="P93" s="18">
        <v>2.7210359999999998</v>
      </c>
    </row>
    <row r="94" spans="1:16" s="1" customFormat="1" ht="20.100000000000001" customHeight="1" x14ac:dyDescent="0.25">
      <c r="A94" s="21"/>
      <c r="B94" s="2" t="s">
        <v>210</v>
      </c>
      <c r="C94" s="11" t="s">
        <v>177</v>
      </c>
      <c r="D94" s="12">
        <f t="shared" si="13"/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</row>
    <row r="95" spans="1:16" s="1" customFormat="1" ht="20.100000000000001" customHeight="1" x14ac:dyDescent="0.25">
      <c r="A95" s="21"/>
      <c r="B95" s="2" t="s">
        <v>211</v>
      </c>
      <c r="C95" s="11" t="s">
        <v>178</v>
      </c>
      <c r="D95" s="12">
        <f t="shared" si="13"/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</row>
    <row r="96" spans="1:16" s="1" customFormat="1" ht="20.100000000000001" customHeight="1" x14ac:dyDescent="0.25">
      <c r="A96" s="21"/>
      <c r="B96" s="2" t="s">
        <v>212</v>
      </c>
      <c r="C96" s="11" t="s">
        <v>179</v>
      </c>
      <c r="D96" s="12">
        <f t="shared" si="13"/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</row>
    <row r="97" spans="1:16" s="1" customFormat="1" ht="20.100000000000001" customHeight="1" x14ac:dyDescent="0.25">
      <c r="A97" s="21"/>
      <c r="B97" s="2" t="s">
        <v>81</v>
      </c>
      <c r="C97" s="11" t="s">
        <v>18</v>
      </c>
      <c r="D97" s="18">
        <f t="shared" si="13"/>
        <v>111.04796499999998</v>
      </c>
      <c r="E97" s="18">
        <v>6.9545969999999997</v>
      </c>
      <c r="F97" s="18">
        <v>12.245507</v>
      </c>
      <c r="G97" s="18">
        <v>15.618238</v>
      </c>
      <c r="H97" s="18">
        <v>14.323373999999999</v>
      </c>
      <c r="I97" s="18">
        <v>6.2694640000000001</v>
      </c>
      <c r="J97" s="18">
        <v>18.861685999999999</v>
      </c>
      <c r="K97" s="18">
        <v>7.317043</v>
      </c>
      <c r="L97" s="18">
        <v>4.8183499999999997</v>
      </c>
      <c r="M97" s="18">
        <v>5.9574999999999996</v>
      </c>
      <c r="N97" s="18">
        <v>6.1640420000000002</v>
      </c>
      <c r="O97" s="18">
        <v>6.678833</v>
      </c>
      <c r="P97" s="18">
        <v>5.8393309999999996</v>
      </c>
    </row>
    <row r="98" spans="1:16" s="1" customFormat="1" ht="20.100000000000001" customHeight="1" x14ac:dyDescent="0.25">
      <c r="A98" s="21"/>
      <c r="B98" s="2" t="s">
        <v>82</v>
      </c>
      <c r="C98" s="11" t="s">
        <v>19</v>
      </c>
      <c r="D98" s="18">
        <f t="shared" si="13"/>
        <v>61.207535999999998</v>
      </c>
      <c r="E98" s="18">
        <v>2.898317</v>
      </c>
      <c r="F98" s="18">
        <v>2.8274170000000001</v>
      </c>
      <c r="G98" s="18">
        <v>3.630042</v>
      </c>
      <c r="H98" s="18">
        <v>2.9936769999999999</v>
      </c>
      <c r="I98" s="18">
        <v>3.9379870000000001</v>
      </c>
      <c r="J98" s="18">
        <v>5.2229510000000001</v>
      </c>
      <c r="K98" s="18">
        <v>8.4595179999999992</v>
      </c>
      <c r="L98" s="18">
        <v>11.728842</v>
      </c>
      <c r="M98" s="18">
        <v>5.4271950000000002</v>
      </c>
      <c r="N98" s="18">
        <v>5.8309819999999997</v>
      </c>
      <c r="O98" s="18">
        <v>3.9175460000000002</v>
      </c>
      <c r="P98" s="18">
        <v>4.333062</v>
      </c>
    </row>
    <row r="99" spans="1:16" s="1" customFormat="1" ht="20.100000000000001" customHeight="1" x14ac:dyDescent="0.25">
      <c r="A99" s="21"/>
      <c r="B99" s="2" t="s">
        <v>83</v>
      </c>
      <c r="C99" s="11" t="s">
        <v>20</v>
      </c>
      <c r="D99" s="18">
        <f t="shared" si="13"/>
        <v>148.95520299999998</v>
      </c>
      <c r="E99" s="18">
        <v>17.117484999999999</v>
      </c>
      <c r="F99" s="18">
        <v>8.8840669999999999</v>
      </c>
      <c r="G99" s="18">
        <v>11.089347</v>
      </c>
      <c r="H99" s="18">
        <v>12.330143</v>
      </c>
      <c r="I99" s="18">
        <v>12.11678</v>
      </c>
      <c r="J99" s="18">
        <v>11.827581</v>
      </c>
      <c r="K99" s="18">
        <v>11.611190000000001</v>
      </c>
      <c r="L99" s="18">
        <v>11.981128999999999</v>
      </c>
      <c r="M99" s="18">
        <v>13.299401</v>
      </c>
      <c r="N99" s="18">
        <v>12.124810999999999</v>
      </c>
      <c r="O99" s="18">
        <v>12.920724999999999</v>
      </c>
      <c r="P99" s="18">
        <v>13.652544000000001</v>
      </c>
    </row>
    <row r="100" spans="1:16" s="1" customFormat="1" ht="20.100000000000001" customHeight="1" thickBot="1" x14ac:dyDescent="0.3">
      <c r="A100" s="21"/>
      <c r="B100" s="2" t="s">
        <v>84</v>
      </c>
      <c r="C100" s="13" t="s">
        <v>21</v>
      </c>
      <c r="D100" s="19">
        <f t="shared" si="13"/>
        <v>87.207452979999857</v>
      </c>
      <c r="E100" s="19">
        <v>3.8661273699998446</v>
      </c>
      <c r="F100" s="19">
        <v>3.4091107899999997</v>
      </c>
      <c r="G100" s="19">
        <v>37.145122730000139</v>
      </c>
      <c r="H100" s="19">
        <v>5.8430779299999358</v>
      </c>
      <c r="I100" s="19">
        <v>3.7568668600001729</v>
      </c>
      <c r="J100" s="19">
        <v>6.9398134100000561</v>
      </c>
      <c r="K100" s="19">
        <v>2.6902574499999901</v>
      </c>
      <c r="L100" s="19">
        <v>10.069422569999915</v>
      </c>
      <c r="M100" s="19">
        <v>2.5322650199999543</v>
      </c>
      <c r="N100" s="19">
        <v>3.1180175800000143</v>
      </c>
      <c r="O100" s="19">
        <v>4.8840095399999655</v>
      </c>
      <c r="P100" s="19">
        <v>2.9533617299998696</v>
      </c>
    </row>
    <row r="101" spans="1:16" s="1" customFormat="1" ht="16.5" thickTop="1" thickBot="1" x14ac:dyDescent="0.3">
      <c r="A101" s="21"/>
      <c r="B101" s="2"/>
    </row>
    <row r="102" spans="1:16" s="1" customFormat="1" ht="24" customHeight="1" thickTop="1" x14ac:dyDescent="0.25">
      <c r="A102" s="21"/>
      <c r="B102" s="2"/>
      <c r="C102" s="5" t="s">
        <v>85</v>
      </c>
      <c r="D102" s="6" t="s">
        <v>1</v>
      </c>
      <c r="E102" s="7" t="s">
        <v>2</v>
      </c>
      <c r="F102" s="7" t="s">
        <v>3</v>
      </c>
      <c r="G102" s="7" t="s">
        <v>4</v>
      </c>
      <c r="H102" s="7" t="s">
        <v>5</v>
      </c>
      <c r="I102" s="7" t="s">
        <v>6</v>
      </c>
      <c r="J102" s="7" t="s">
        <v>7</v>
      </c>
      <c r="K102" s="7" t="s">
        <v>8</v>
      </c>
      <c r="L102" s="7" t="s">
        <v>9</v>
      </c>
      <c r="M102" s="7" t="s">
        <v>10</v>
      </c>
      <c r="N102" s="7" t="s">
        <v>11</v>
      </c>
      <c r="O102" s="7" t="s">
        <v>12</v>
      </c>
      <c r="P102" s="7" t="s">
        <v>13</v>
      </c>
    </row>
    <row r="103" spans="1:16" s="1" customFormat="1" ht="21.95" customHeight="1" x14ac:dyDescent="0.25">
      <c r="A103" s="21"/>
      <c r="B103" s="2"/>
      <c r="C103" s="8" t="s">
        <v>1</v>
      </c>
      <c r="D103" s="16">
        <f t="shared" ref="D103:P103" si="14">SUM(D104:D114)</f>
        <v>9802.1633203900001</v>
      </c>
      <c r="E103" s="17">
        <f t="shared" si="14"/>
        <v>1105.10370152</v>
      </c>
      <c r="F103" s="17">
        <f t="shared" si="14"/>
        <v>792.51456684000004</v>
      </c>
      <c r="G103" s="17">
        <f t="shared" si="14"/>
        <v>861.07738314999995</v>
      </c>
      <c r="H103" s="17">
        <f t="shared" si="14"/>
        <v>786.38811439999995</v>
      </c>
      <c r="I103" s="17">
        <f t="shared" si="14"/>
        <v>714.27233894999995</v>
      </c>
      <c r="J103" s="17">
        <f t="shared" si="14"/>
        <v>743.39845740999999</v>
      </c>
      <c r="K103" s="17">
        <f t="shared" si="14"/>
        <v>792.15369903999999</v>
      </c>
      <c r="L103" s="17">
        <f t="shared" si="14"/>
        <v>770.14123697000002</v>
      </c>
      <c r="M103" s="17">
        <f t="shared" si="14"/>
        <v>790.25277034999999</v>
      </c>
      <c r="N103" s="17">
        <f t="shared" si="14"/>
        <v>768.92312853999999</v>
      </c>
      <c r="O103" s="17">
        <f t="shared" si="14"/>
        <v>781.56649584000002</v>
      </c>
      <c r="P103" s="17">
        <f t="shared" si="14"/>
        <v>896.37142738</v>
      </c>
    </row>
    <row r="104" spans="1:16" s="1" customFormat="1" ht="20.100000000000001" customHeight="1" x14ac:dyDescent="0.25">
      <c r="A104" s="21"/>
      <c r="B104" s="2" t="s">
        <v>86</v>
      </c>
      <c r="C104" s="11" t="s">
        <v>14</v>
      </c>
      <c r="D104" s="18">
        <f t="shared" ref="D104:D114" si="15">SUM(E104:P104)</f>
        <v>6883.7088353999998</v>
      </c>
      <c r="E104" s="18">
        <v>705.65748581000003</v>
      </c>
      <c r="F104" s="18">
        <v>536.67490644999998</v>
      </c>
      <c r="G104" s="18">
        <v>507.62260452999999</v>
      </c>
      <c r="H104" s="18">
        <v>546.65444381999998</v>
      </c>
      <c r="I104" s="18">
        <v>529.28805942999998</v>
      </c>
      <c r="J104" s="18">
        <v>543.50872926</v>
      </c>
      <c r="K104" s="18">
        <v>595.77727960000004</v>
      </c>
      <c r="L104" s="18">
        <v>564.78545935</v>
      </c>
      <c r="M104" s="18">
        <v>576.51528691999999</v>
      </c>
      <c r="N104" s="18">
        <v>554.83017848999998</v>
      </c>
      <c r="O104" s="18">
        <v>564.25391307999996</v>
      </c>
      <c r="P104" s="18">
        <v>658.14048865999996</v>
      </c>
    </row>
    <row r="105" spans="1:16" s="1" customFormat="1" ht="20.100000000000001" customHeight="1" x14ac:dyDescent="0.25">
      <c r="A105" s="21"/>
      <c r="B105" s="2" t="s">
        <v>87</v>
      </c>
      <c r="C105" s="11" t="s">
        <v>15</v>
      </c>
      <c r="D105" s="18">
        <f t="shared" si="15"/>
        <v>1435.2719298299999</v>
      </c>
      <c r="E105" s="18">
        <v>177.72384683999999</v>
      </c>
      <c r="F105" s="18">
        <v>93.993741850000006</v>
      </c>
      <c r="G105" s="18">
        <v>93.621531880000006</v>
      </c>
      <c r="H105" s="18">
        <v>104.37706360999999</v>
      </c>
      <c r="I105" s="18">
        <v>103.81187122</v>
      </c>
      <c r="J105" s="18">
        <v>118.55376339999999</v>
      </c>
      <c r="K105" s="18">
        <v>118.08796989</v>
      </c>
      <c r="L105" s="18">
        <v>122.44529394</v>
      </c>
      <c r="M105" s="18">
        <v>120.68877947999999</v>
      </c>
      <c r="N105" s="18">
        <v>115.37014387000001</v>
      </c>
      <c r="O105" s="18">
        <v>127.96390264</v>
      </c>
      <c r="P105" s="18">
        <v>138.63402120999999</v>
      </c>
    </row>
    <row r="106" spans="1:16" s="1" customFormat="1" ht="20.100000000000001" customHeight="1" x14ac:dyDescent="0.25">
      <c r="A106" s="21"/>
      <c r="B106" s="2" t="s">
        <v>88</v>
      </c>
      <c r="C106" s="11" t="s">
        <v>16</v>
      </c>
      <c r="D106" s="18">
        <f t="shared" si="15"/>
        <v>777.38329727999997</v>
      </c>
      <c r="E106" s="18">
        <v>122.34135372999999</v>
      </c>
      <c r="F106" s="18">
        <v>132.96589756</v>
      </c>
      <c r="G106" s="18">
        <v>226.32453287999999</v>
      </c>
      <c r="H106" s="18">
        <v>37.022084970000002</v>
      </c>
      <c r="I106" s="18">
        <v>31.610005999999998</v>
      </c>
      <c r="J106" s="18">
        <v>29.785906870000002</v>
      </c>
      <c r="K106" s="18">
        <v>28.657334070000001</v>
      </c>
      <c r="L106" s="18">
        <v>25.710474810000001</v>
      </c>
      <c r="M106" s="18">
        <v>26.888718399999998</v>
      </c>
      <c r="N106" s="18">
        <v>44.630054399999999</v>
      </c>
      <c r="O106" s="18">
        <v>33.030833209999997</v>
      </c>
      <c r="P106" s="18">
        <v>38.416100380000003</v>
      </c>
    </row>
    <row r="107" spans="1:16" s="1" customFormat="1" ht="20.100000000000001" customHeight="1" x14ac:dyDescent="0.25">
      <c r="A107" s="21"/>
      <c r="B107" s="2" t="s">
        <v>89</v>
      </c>
      <c r="C107" s="11" t="s">
        <v>17</v>
      </c>
      <c r="D107" s="18">
        <f t="shared" si="15"/>
        <v>348.90631799999994</v>
      </c>
      <c r="E107" s="18">
        <v>71.267275999999995</v>
      </c>
      <c r="F107" s="18">
        <v>3.264186</v>
      </c>
      <c r="G107" s="18">
        <v>5.9934729999999998</v>
      </c>
      <c r="H107" s="18">
        <v>74.253107999999997</v>
      </c>
      <c r="I107" s="18">
        <v>20.135121999999999</v>
      </c>
      <c r="J107" s="18">
        <v>22.509884</v>
      </c>
      <c r="K107" s="18">
        <v>21.130579999999998</v>
      </c>
      <c r="L107" s="18">
        <v>24.566230000000001</v>
      </c>
      <c r="M107" s="18">
        <v>25.592756999999999</v>
      </c>
      <c r="N107" s="18">
        <v>24.423155999999999</v>
      </c>
      <c r="O107" s="18">
        <v>27.389413000000001</v>
      </c>
      <c r="P107" s="18">
        <v>28.381132999999998</v>
      </c>
    </row>
    <row r="108" spans="1:16" s="1" customFormat="1" ht="20.100000000000001" customHeight="1" x14ac:dyDescent="0.25">
      <c r="A108" s="21"/>
      <c r="B108" s="2" t="s">
        <v>207</v>
      </c>
      <c r="C108" s="11" t="s">
        <v>177</v>
      </c>
      <c r="D108" s="12">
        <f t="shared" si="15"/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</row>
    <row r="109" spans="1:16" s="1" customFormat="1" ht="20.100000000000001" customHeight="1" x14ac:dyDescent="0.25">
      <c r="A109" s="21"/>
      <c r="B109" s="2" t="s">
        <v>208</v>
      </c>
      <c r="C109" s="11" t="s">
        <v>178</v>
      </c>
      <c r="D109" s="12">
        <f t="shared" si="15"/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</row>
    <row r="110" spans="1:16" s="1" customFormat="1" ht="20.100000000000001" customHeight="1" x14ac:dyDescent="0.25">
      <c r="A110" s="21"/>
      <c r="B110" s="2" t="s">
        <v>209</v>
      </c>
      <c r="C110" s="11" t="s">
        <v>179</v>
      </c>
      <c r="D110" s="12">
        <f t="shared" si="15"/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</row>
    <row r="111" spans="1:16" s="1" customFormat="1" ht="20.100000000000001" customHeight="1" x14ac:dyDescent="0.25">
      <c r="A111" s="21"/>
      <c r="B111" s="2" t="s">
        <v>90</v>
      </c>
      <c r="C111" s="11" t="s">
        <v>18</v>
      </c>
      <c r="D111" s="18">
        <f t="shared" si="15"/>
        <v>46.123012000000003</v>
      </c>
      <c r="E111" s="18">
        <v>4.0897319999999997</v>
      </c>
      <c r="F111" s="18">
        <v>5.731598</v>
      </c>
      <c r="G111" s="18">
        <v>4.4803610000000003</v>
      </c>
      <c r="H111" s="18">
        <v>2.474539</v>
      </c>
      <c r="I111" s="18">
        <v>4.2522010000000003</v>
      </c>
      <c r="J111" s="18">
        <v>3.7216330000000002</v>
      </c>
      <c r="K111" s="18">
        <v>2.8601399999999999</v>
      </c>
      <c r="L111" s="18">
        <v>6.2817059999999998</v>
      </c>
      <c r="M111" s="18">
        <v>2.6264409999999998</v>
      </c>
      <c r="N111" s="18">
        <v>2.7224439999999999</v>
      </c>
      <c r="O111" s="18">
        <v>2.7449249999999998</v>
      </c>
      <c r="P111" s="18">
        <v>4.1372920000000004</v>
      </c>
    </row>
    <row r="112" spans="1:16" s="1" customFormat="1" ht="20.100000000000001" customHeight="1" x14ac:dyDescent="0.25">
      <c r="A112" s="21"/>
      <c r="B112" s="2" t="s">
        <v>91</v>
      </c>
      <c r="C112" s="11" t="s">
        <v>19</v>
      </c>
      <c r="D112" s="18">
        <f t="shared" si="15"/>
        <v>77.095274000000003</v>
      </c>
      <c r="E112" s="18">
        <v>3.1328619999999998</v>
      </c>
      <c r="F112" s="18">
        <v>3.4736769999999999</v>
      </c>
      <c r="G112" s="18">
        <v>5.8602889999999999</v>
      </c>
      <c r="H112" s="18">
        <v>5.1947859999999997</v>
      </c>
      <c r="I112" s="18">
        <v>6.9532150000000001</v>
      </c>
      <c r="J112" s="18">
        <v>7.3481230000000002</v>
      </c>
      <c r="K112" s="18">
        <v>8.7845669999999991</v>
      </c>
      <c r="L112" s="18">
        <v>7.6860439999999999</v>
      </c>
      <c r="M112" s="18">
        <v>6.3987220000000002</v>
      </c>
      <c r="N112" s="18">
        <v>6.9835580000000004</v>
      </c>
      <c r="O112" s="18">
        <v>6.9834860000000001</v>
      </c>
      <c r="P112" s="18">
        <v>8.2959449999999997</v>
      </c>
    </row>
    <row r="113" spans="2:23" ht="20.100000000000001" customHeight="1" x14ac:dyDescent="0.25">
      <c r="B113" s="2" t="s">
        <v>92</v>
      </c>
      <c r="C113" s="11" t="s">
        <v>20</v>
      </c>
      <c r="D113" s="18">
        <f t="shared" si="15"/>
        <v>155.43821600000001</v>
      </c>
      <c r="E113" s="18">
        <v>16.296810000000001</v>
      </c>
      <c r="F113" s="18">
        <v>10.231813000000001</v>
      </c>
      <c r="G113" s="18">
        <v>11.142369</v>
      </c>
      <c r="H113" s="18">
        <v>11.971321</v>
      </c>
      <c r="I113" s="18">
        <v>12.02253</v>
      </c>
      <c r="J113" s="18">
        <v>12.547734999999999</v>
      </c>
      <c r="K113" s="18">
        <v>12.169039</v>
      </c>
      <c r="L113" s="18">
        <v>12.082815999999999</v>
      </c>
      <c r="M113" s="18">
        <v>15.482239</v>
      </c>
      <c r="N113" s="18">
        <v>14.021312</v>
      </c>
      <c r="O113" s="18">
        <v>13.254132999999999</v>
      </c>
      <c r="P113" s="18">
        <v>14.216099</v>
      </c>
      <c r="Q113" s="1"/>
      <c r="R113" s="1"/>
      <c r="S113" s="1"/>
      <c r="T113" s="1"/>
      <c r="U113" s="1"/>
      <c r="V113" s="1"/>
      <c r="W113" s="1"/>
    </row>
    <row r="114" spans="2:23" ht="20.100000000000001" customHeight="1" thickBot="1" x14ac:dyDescent="0.3">
      <c r="B114" s="2" t="s">
        <v>93</v>
      </c>
      <c r="C114" s="13" t="s">
        <v>21</v>
      </c>
      <c r="D114" s="19">
        <f t="shared" si="15"/>
        <v>78.236437880000381</v>
      </c>
      <c r="E114" s="19">
        <v>4.594335140000112</v>
      </c>
      <c r="F114" s="19">
        <v>6.1787469800001418</v>
      </c>
      <c r="G114" s="19">
        <v>6.032221859999936</v>
      </c>
      <c r="H114" s="19">
        <v>4.4407679999999345</v>
      </c>
      <c r="I114" s="19">
        <v>6.1993342999999186</v>
      </c>
      <c r="J114" s="19">
        <v>5.4226828800001385</v>
      </c>
      <c r="K114" s="19">
        <v>4.6867894799999021</v>
      </c>
      <c r="L114" s="19">
        <v>6.5832128700000112</v>
      </c>
      <c r="M114" s="19">
        <v>16.059826549999912</v>
      </c>
      <c r="N114" s="19">
        <v>5.942281780000144</v>
      </c>
      <c r="O114" s="19">
        <v>5.945889910000119</v>
      </c>
      <c r="P114" s="19">
        <v>6.1503481300001113</v>
      </c>
      <c r="Q114" s="1"/>
      <c r="R114" s="1"/>
      <c r="S114" s="1"/>
      <c r="T114" s="1"/>
      <c r="U114" s="1"/>
      <c r="V114" s="1"/>
      <c r="W114" s="1"/>
    </row>
    <row r="115" spans="2:23" ht="16.5" thickTop="1" thickBot="1" x14ac:dyDescent="0.3">
      <c r="Q115" s="1"/>
      <c r="R115" s="1"/>
      <c r="S115" s="1"/>
      <c r="T115" s="1"/>
      <c r="U115" s="1"/>
      <c r="V115" s="1"/>
      <c r="W115" s="1"/>
    </row>
    <row r="116" spans="2:23" ht="24" customHeight="1" thickTop="1" x14ac:dyDescent="0.25">
      <c r="C116" s="5" t="s">
        <v>94</v>
      </c>
      <c r="D116" s="6" t="s">
        <v>1</v>
      </c>
      <c r="E116" s="7" t="s">
        <v>2</v>
      </c>
      <c r="F116" s="7" t="s">
        <v>3</v>
      </c>
      <c r="G116" s="7" t="s">
        <v>4</v>
      </c>
      <c r="H116" s="7" t="s">
        <v>5</v>
      </c>
      <c r="I116" s="7" t="s">
        <v>6</v>
      </c>
      <c r="J116" s="7" t="s">
        <v>7</v>
      </c>
      <c r="K116" s="7" t="s">
        <v>8</v>
      </c>
      <c r="L116" s="7" t="s">
        <v>9</v>
      </c>
      <c r="M116" s="7" t="s">
        <v>10</v>
      </c>
      <c r="N116" s="7" t="s">
        <v>11</v>
      </c>
      <c r="O116" s="7" t="s">
        <v>12</v>
      </c>
      <c r="P116" s="7" t="s">
        <v>13</v>
      </c>
      <c r="T116" s="1"/>
      <c r="U116" s="1"/>
      <c r="V116" s="1"/>
      <c r="W116" s="1"/>
    </row>
    <row r="117" spans="2:23" ht="21.95" customHeight="1" x14ac:dyDescent="0.25">
      <c r="C117" s="8" t="s">
        <v>1</v>
      </c>
      <c r="D117" s="16">
        <f t="shared" ref="D117:P117" si="16">SUM(D118:D128)</f>
        <v>10404.836768720001</v>
      </c>
      <c r="E117" s="17">
        <f t="shared" si="16"/>
        <v>1136.6551956200001</v>
      </c>
      <c r="F117" s="17">
        <f t="shared" si="16"/>
        <v>775.47970198999997</v>
      </c>
      <c r="G117" s="17">
        <f t="shared" si="16"/>
        <v>785.79071652000005</v>
      </c>
      <c r="H117" s="17">
        <f t="shared" si="16"/>
        <v>858.32467907</v>
      </c>
      <c r="I117" s="17">
        <f t="shared" si="16"/>
        <v>825.30617525000002</v>
      </c>
      <c r="J117" s="17">
        <f t="shared" si="16"/>
        <v>851.37787680999998</v>
      </c>
      <c r="K117" s="17">
        <f t="shared" si="16"/>
        <v>819.84220198000003</v>
      </c>
      <c r="L117" s="17">
        <f t="shared" si="16"/>
        <v>889.95217523999997</v>
      </c>
      <c r="M117" s="17">
        <f t="shared" si="16"/>
        <v>865.38689440999997</v>
      </c>
      <c r="N117" s="17">
        <f t="shared" si="16"/>
        <v>845.09077442</v>
      </c>
      <c r="O117" s="17">
        <f t="shared" si="16"/>
        <v>876.22349673999997</v>
      </c>
      <c r="P117" s="17">
        <f t="shared" si="16"/>
        <v>875.40688066999996</v>
      </c>
      <c r="T117" s="1"/>
      <c r="U117" s="1"/>
      <c r="V117" s="1"/>
      <c r="W117" s="1"/>
    </row>
    <row r="118" spans="2:23" ht="20.100000000000001" customHeight="1" x14ac:dyDescent="0.25">
      <c r="B118" s="2" t="s">
        <v>95</v>
      </c>
      <c r="C118" s="11" t="s">
        <v>14</v>
      </c>
      <c r="D118" s="18">
        <f t="shared" ref="D118:D128" si="17">SUM(E118:P118)</f>
        <v>7661.3737114900014</v>
      </c>
      <c r="E118" s="18">
        <v>830.95819804999996</v>
      </c>
      <c r="F118" s="18">
        <v>577.12683343000003</v>
      </c>
      <c r="G118" s="18">
        <v>579.24784149000004</v>
      </c>
      <c r="H118" s="18">
        <v>642.48773757000004</v>
      </c>
      <c r="I118" s="18">
        <v>592.40358031000005</v>
      </c>
      <c r="J118" s="18">
        <v>620.39425758000004</v>
      </c>
      <c r="K118" s="18">
        <v>595.43578298</v>
      </c>
      <c r="L118" s="18">
        <v>656.30360374999998</v>
      </c>
      <c r="M118" s="18">
        <v>644.31407773000001</v>
      </c>
      <c r="N118" s="18">
        <v>631.90266303999999</v>
      </c>
      <c r="O118" s="18">
        <v>650.39491977</v>
      </c>
      <c r="P118" s="18">
        <v>640.40421578999997</v>
      </c>
      <c r="T118" s="1"/>
      <c r="U118" s="1"/>
      <c r="V118" s="1"/>
      <c r="W118" s="1"/>
    </row>
    <row r="119" spans="2:23" ht="20.100000000000001" customHeight="1" x14ac:dyDescent="0.25">
      <c r="B119" s="2" t="s">
        <v>96</v>
      </c>
      <c r="C119" s="11" t="s">
        <v>15</v>
      </c>
      <c r="D119" s="18">
        <f t="shared" si="17"/>
        <v>1561.4635050799998</v>
      </c>
      <c r="E119" s="18">
        <v>179.13620736999999</v>
      </c>
      <c r="F119" s="18">
        <v>99.795474420000005</v>
      </c>
      <c r="G119" s="18">
        <v>118.68872700999999</v>
      </c>
      <c r="H119" s="18">
        <v>117.09277360999999</v>
      </c>
      <c r="I119" s="18">
        <v>130.72956174999999</v>
      </c>
      <c r="J119" s="18">
        <v>130.21279167</v>
      </c>
      <c r="K119" s="18">
        <v>125.34706386000001</v>
      </c>
      <c r="L119" s="18">
        <v>129.97155813000001</v>
      </c>
      <c r="M119" s="18">
        <v>125.40882384</v>
      </c>
      <c r="N119" s="18">
        <v>127.07802916</v>
      </c>
      <c r="O119" s="18">
        <v>133.94345716999999</v>
      </c>
      <c r="P119" s="18">
        <v>144.05903709</v>
      </c>
      <c r="T119" s="1"/>
      <c r="U119" s="1"/>
      <c r="V119" s="1"/>
      <c r="W119" s="1"/>
    </row>
    <row r="120" spans="2:23" ht="20.100000000000001" customHeight="1" x14ac:dyDescent="0.25">
      <c r="B120" s="2" t="s">
        <v>97</v>
      </c>
      <c r="C120" s="11" t="s">
        <v>16</v>
      </c>
      <c r="D120" s="18">
        <f t="shared" si="17"/>
        <v>427.60831142000001</v>
      </c>
      <c r="E120" s="18">
        <v>51.65310788</v>
      </c>
      <c r="F120" s="18">
        <v>33.262762840000001</v>
      </c>
      <c r="G120" s="18">
        <v>36.684017320000002</v>
      </c>
      <c r="H120" s="18">
        <v>42.276321289999998</v>
      </c>
      <c r="I120" s="18">
        <v>35.404854929999999</v>
      </c>
      <c r="J120" s="18">
        <v>40.368470350000003</v>
      </c>
      <c r="K120" s="18">
        <v>33.932468999999998</v>
      </c>
      <c r="L120" s="18">
        <v>29.251701990000001</v>
      </c>
      <c r="M120" s="18">
        <v>30.545649650000001</v>
      </c>
      <c r="N120" s="18">
        <v>30.843981840000001</v>
      </c>
      <c r="O120" s="18">
        <v>36.016177800000001</v>
      </c>
      <c r="P120" s="18">
        <v>27.368796530000001</v>
      </c>
      <c r="T120" s="1"/>
      <c r="U120" s="1"/>
      <c r="V120" s="1"/>
      <c r="W120" s="1"/>
    </row>
    <row r="121" spans="2:23" ht="20.100000000000001" customHeight="1" x14ac:dyDescent="0.25">
      <c r="B121" s="2" t="s">
        <v>98</v>
      </c>
      <c r="C121" s="11" t="s">
        <v>17</v>
      </c>
      <c r="D121" s="18">
        <f t="shared" si="17"/>
        <v>347.220303</v>
      </c>
      <c r="E121" s="18">
        <v>32.649703000000002</v>
      </c>
      <c r="F121" s="18">
        <v>26.07948</v>
      </c>
      <c r="G121" s="18">
        <v>25.596924999999999</v>
      </c>
      <c r="H121" s="18">
        <v>28.555705</v>
      </c>
      <c r="I121" s="18">
        <v>30.240079000000001</v>
      </c>
      <c r="J121" s="18">
        <v>35.112901000000001</v>
      </c>
      <c r="K121" s="18">
        <v>27.122392999999999</v>
      </c>
      <c r="L121" s="18">
        <v>30.535254999999999</v>
      </c>
      <c r="M121" s="18">
        <v>26.696667000000001</v>
      </c>
      <c r="N121" s="18">
        <v>28.551724</v>
      </c>
      <c r="O121" s="18">
        <v>28.344531</v>
      </c>
      <c r="P121" s="18">
        <v>27.734940000000002</v>
      </c>
      <c r="T121" s="1"/>
      <c r="U121" s="1"/>
      <c r="V121" s="1"/>
      <c r="W121" s="1"/>
    </row>
    <row r="122" spans="2:23" ht="20.100000000000001" customHeight="1" x14ac:dyDescent="0.25">
      <c r="B122" s="2" t="s">
        <v>204</v>
      </c>
      <c r="C122" s="11" t="s">
        <v>177</v>
      </c>
      <c r="D122" s="12">
        <f t="shared" si="17"/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T122" s="1"/>
      <c r="U122" s="1"/>
      <c r="V122" s="1"/>
      <c r="W122" s="1"/>
    </row>
    <row r="123" spans="2:23" ht="20.100000000000001" customHeight="1" x14ac:dyDescent="0.25">
      <c r="B123" s="2" t="s">
        <v>205</v>
      </c>
      <c r="C123" s="11" t="s">
        <v>178</v>
      </c>
      <c r="D123" s="12">
        <f t="shared" si="17"/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T123" s="1"/>
      <c r="U123" s="1"/>
      <c r="V123" s="1"/>
      <c r="W123" s="1"/>
    </row>
    <row r="124" spans="2:23" ht="20.100000000000001" customHeight="1" x14ac:dyDescent="0.25">
      <c r="B124" s="2" t="s">
        <v>206</v>
      </c>
      <c r="C124" s="11" t="s">
        <v>179</v>
      </c>
      <c r="D124" s="12">
        <f t="shared" si="17"/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T124" s="1"/>
      <c r="U124" s="1"/>
      <c r="V124" s="1"/>
      <c r="W124" s="1"/>
    </row>
    <row r="125" spans="2:23" ht="20.100000000000001" customHeight="1" x14ac:dyDescent="0.25">
      <c r="B125" s="2" t="s">
        <v>99</v>
      </c>
      <c r="C125" s="11" t="s">
        <v>18</v>
      </c>
      <c r="D125" s="18">
        <f t="shared" si="17"/>
        <v>50.768214999999998</v>
      </c>
      <c r="E125" s="18">
        <v>2.0599219999999998</v>
      </c>
      <c r="F125" s="18">
        <v>4.5737880000000004</v>
      </c>
      <c r="G125" s="18">
        <v>3.1206369999999999</v>
      </c>
      <c r="H125" s="18">
        <v>2.540511</v>
      </c>
      <c r="I125" s="18">
        <v>2.871667</v>
      </c>
      <c r="J125" s="18">
        <v>2.2457660000000002</v>
      </c>
      <c r="K125" s="18">
        <v>3.2645629999999999</v>
      </c>
      <c r="L125" s="18">
        <v>7.6002080000000003</v>
      </c>
      <c r="M125" s="18">
        <v>3.6054750000000002</v>
      </c>
      <c r="N125" s="18">
        <v>3.4042810000000001</v>
      </c>
      <c r="O125" s="18">
        <v>3.300573</v>
      </c>
      <c r="P125" s="18">
        <v>12.180823999999999</v>
      </c>
      <c r="T125" s="1"/>
      <c r="U125" s="1"/>
      <c r="V125" s="1"/>
      <c r="W125" s="1"/>
    </row>
    <row r="126" spans="2:23" ht="20.100000000000001" customHeight="1" x14ac:dyDescent="0.25">
      <c r="B126" s="2" t="s">
        <v>100</v>
      </c>
      <c r="C126" s="11" t="s">
        <v>19</v>
      </c>
      <c r="D126" s="18">
        <f t="shared" si="17"/>
        <v>77.248092999999983</v>
      </c>
      <c r="E126" s="18">
        <v>5.9386890000000001</v>
      </c>
      <c r="F126" s="18">
        <v>5.4850320000000004</v>
      </c>
      <c r="G126" s="18">
        <v>5.2318959999999999</v>
      </c>
      <c r="H126" s="18">
        <v>5.9675120000000001</v>
      </c>
      <c r="I126" s="18">
        <v>6.3074810000000001</v>
      </c>
      <c r="J126" s="18">
        <v>5.7687619999999997</v>
      </c>
      <c r="K126" s="18">
        <v>8.5978759999999994</v>
      </c>
      <c r="L126" s="18">
        <v>7.9088649999999996</v>
      </c>
      <c r="M126" s="18">
        <v>6.6965469999999998</v>
      </c>
      <c r="N126" s="18">
        <v>6.5867959999999997</v>
      </c>
      <c r="O126" s="18">
        <v>6.2366289999999998</v>
      </c>
      <c r="P126" s="18">
        <v>6.5220079999999996</v>
      </c>
      <c r="T126" s="1"/>
      <c r="U126" s="1"/>
      <c r="V126" s="1"/>
      <c r="W126" s="1"/>
    </row>
    <row r="127" spans="2:23" ht="20.100000000000001" customHeight="1" x14ac:dyDescent="0.25">
      <c r="B127" s="2" t="s">
        <v>101</v>
      </c>
      <c r="C127" s="11" t="s">
        <v>20</v>
      </c>
      <c r="D127" s="18">
        <f t="shared" si="17"/>
        <v>164.28621900000002</v>
      </c>
      <c r="E127" s="18">
        <v>18.311536</v>
      </c>
      <c r="F127" s="18">
        <v>10.525937000000001</v>
      </c>
      <c r="G127" s="18">
        <v>11.121812</v>
      </c>
      <c r="H127" s="18">
        <v>13.86928</v>
      </c>
      <c r="I127" s="18">
        <v>13.213088000000001</v>
      </c>
      <c r="J127" s="18">
        <v>13.325753000000001</v>
      </c>
      <c r="K127" s="18">
        <v>14.225463</v>
      </c>
      <c r="L127" s="18">
        <v>13.548909999999999</v>
      </c>
      <c r="M127" s="18">
        <v>13.709733999999999</v>
      </c>
      <c r="N127" s="18">
        <v>13.899825999999999</v>
      </c>
      <c r="O127" s="18">
        <v>13.930719</v>
      </c>
      <c r="P127" s="18">
        <v>14.604161</v>
      </c>
      <c r="T127" s="1"/>
      <c r="U127" s="1"/>
      <c r="V127" s="1"/>
      <c r="W127" s="1"/>
    </row>
    <row r="128" spans="2:23" ht="20.100000000000001" customHeight="1" thickBot="1" x14ac:dyDescent="0.3">
      <c r="B128" s="2" t="s">
        <v>102</v>
      </c>
      <c r="C128" s="13" t="s">
        <v>21</v>
      </c>
      <c r="D128" s="19">
        <f t="shared" si="17"/>
        <v>114.86841072999971</v>
      </c>
      <c r="E128" s="19">
        <v>15.947832320000089</v>
      </c>
      <c r="F128" s="19">
        <v>18.630394299999807</v>
      </c>
      <c r="G128" s="19">
        <v>6.0988607000001593</v>
      </c>
      <c r="H128" s="19">
        <v>5.5348385999999437</v>
      </c>
      <c r="I128" s="19">
        <v>14.135863259999951</v>
      </c>
      <c r="J128" s="19">
        <v>3.9491752099999076</v>
      </c>
      <c r="K128" s="19">
        <v>11.916591140000037</v>
      </c>
      <c r="L128" s="19">
        <v>14.832073369999989</v>
      </c>
      <c r="M128" s="19">
        <v>14.40992018999998</v>
      </c>
      <c r="N128" s="19">
        <v>2.8234733799999958</v>
      </c>
      <c r="O128" s="19">
        <v>4.0564900000000534</v>
      </c>
      <c r="P128" s="19">
        <v>2.5328982599997971</v>
      </c>
      <c r="T128" s="1"/>
      <c r="U128" s="1"/>
      <c r="V128" s="1"/>
      <c r="W128" s="1"/>
    </row>
    <row r="129" spans="2:23" ht="16.5" thickTop="1" thickBot="1" x14ac:dyDescent="0.3">
      <c r="T129" s="1"/>
      <c r="U129" s="1"/>
      <c r="V129" s="1"/>
      <c r="W129" s="1"/>
    </row>
    <row r="130" spans="2:23" ht="24" customHeight="1" thickTop="1" x14ac:dyDescent="0.25">
      <c r="C130" s="5" t="s">
        <v>103</v>
      </c>
      <c r="D130" s="6" t="s">
        <v>1</v>
      </c>
      <c r="E130" s="7" t="s">
        <v>2</v>
      </c>
      <c r="F130" s="7" t="s">
        <v>3</v>
      </c>
      <c r="G130" s="7" t="s">
        <v>4</v>
      </c>
      <c r="H130" s="7" t="s">
        <v>5</v>
      </c>
      <c r="I130" s="7" t="s">
        <v>6</v>
      </c>
      <c r="J130" s="7" t="s">
        <v>7</v>
      </c>
      <c r="K130" s="7" t="s">
        <v>8</v>
      </c>
      <c r="L130" s="7" t="s">
        <v>9</v>
      </c>
      <c r="M130" s="7" t="s">
        <v>10</v>
      </c>
      <c r="N130" s="7" t="s">
        <v>11</v>
      </c>
      <c r="O130" s="7" t="s">
        <v>12</v>
      </c>
      <c r="P130" s="7" t="s">
        <v>13</v>
      </c>
      <c r="T130" s="1"/>
      <c r="U130" s="1"/>
      <c r="V130" s="1"/>
      <c r="W130" s="1"/>
    </row>
    <row r="131" spans="2:23" ht="21.95" customHeight="1" x14ac:dyDescent="0.25">
      <c r="C131" s="8" t="s">
        <v>1</v>
      </c>
      <c r="D131" s="16">
        <f t="shared" ref="D131:P131" si="18">SUM(D132:D142)</f>
        <v>11325.329991970002</v>
      </c>
      <c r="E131" s="17">
        <f t="shared" si="18"/>
        <v>1166.2915689399999</v>
      </c>
      <c r="F131" s="17">
        <f t="shared" si="18"/>
        <v>850.12377743000002</v>
      </c>
      <c r="G131" s="17">
        <f t="shared" si="18"/>
        <v>851.62160172999995</v>
      </c>
      <c r="H131" s="17">
        <f t="shared" si="18"/>
        <v>934.40918575000001</v>
      </c>
      <c r="I131" s="17">
        <f t="shared" si="18"/>
        <v>907.90142899</v>
      </c>
      <c r="J131" s="17">
        <f t="shared" si="18"/>
        <v>929.20987659000002</v>
      </c>
      <c r="K131" s="17">
        <f t="shared" si="18"/>
        <v>949.84523167999998</v>
      </c>
      <c r="L131" s="17">
        <f t="shared" si="18"/>
        <v>994.05891756000005</v>
      </c>
      <c r="M131" s="17">
        <f t="shared" si="18"/>
        <v>948.32353771999999</v>
      </c>
      <c r="N131" s="17">
        <f t="shared" si="18"/>
        <v>886.12533974999997</v>
      </c>
      <c r="O131" s="17">
        <f t="shared" si="18"/>
        <v>916.32001057000002</v>
      </c>
      <c r="P131" s="17">
        <f t="shared" si="18"/>
        <v>991.09951525999998</v>
      </c>
      <c r="S131" s="23"/>
      <c r="T131" s="1"/>
      <c r="U131" s="1"/>
      <c r="V131" s="1"/>
      <c r="W131" s="1"/>
    </row>
    <row r="132" spans="2:23" ht="20.100000000000001" customHeight="1" x14ac:dyDescent="0.25">
      <c r="B132" s="2" t="s">
        <v>104</v>
      </c>
      <c r="C132" s="11" t="s">
        <v>14</v>
      </c>
      <c r="D132" s="18">
        <f t="shared" ref="D132:D142" si="19">SUM(E132:P132)</f>
        <v>8375.9092662100011</v>
      </c>
      <c r="E132" s="18">
        <v>848.54079547000003</v>
      </c>
      <c r="F132" s="18">
        <v>651.67171015999998</v>
      </c>
      <c r="G132" s="18">
        <v>643.80701507000003</v>
      </c>
      <c r="H132" s="18">
        <v>701.53831695999997</v>
      </c>
      <c r="I132" s="18">
        <v>665.36321243999998</v>
      </c>
      <c r="J132" s="18">
        <v>670.74252436999996</v>
      </c>
      <c r="K132" s="18">
        <v>687.66251681000006</v>
      </c>
      <c r="L132" s="18">
        <v>739.93643485999996</v>
      </c>
      <c r="M132" s="18">
        <v>701.86528098999997</v>
      </c>
      <c r="N132" s="18">
        <v>652.18198623000001</v>
      </c>
      <c r="O132" s="18">
        <v>682.54442446999997</v>
      </c>
      <c r="P132" s="18">
        <v>730.05504838000002</v>
      </c>
      <c r="S132" s="23"/>
      <c r="T132" s="1"/>
      <c r="U132" s="1"/>
      <c r="V132" s="1"/>
      <c r="W132" s="1"/>
    </row>
    <row r="133" spans="2:23" ht="20.100000000000001" customHeight="1" x14ac:dyDescent="0.25">
      <c r="B133" s="2" t="s">
        <v>105</v>
      </c>
      <c r="C133" s="11" t="s">
        <v>15</v>
      </c>
      <c r="D133" s="18">
        <f t="shared" si="19"/>
        <v>1702.32938827</v>
      </c>
      <c r="E133" s="18">
        <v>188.52983857000001</v>
      </c>
      <c r="F133" s="18">
        <v>111.3822353</v>
      </c>
      <c r="G133" s="18">
        <v>117.16977061</v>
      </c>
      <c r="H133" s="18">
        <v>135.15636273999999</v>
      </c>
      <c r="I133" s="18">
        <v>141.84785880000001</v>
      </c>
      <c r="J133" s="18">
        <v>134.7157259</v>
      </c>
      <c r="K133" s="18">
        <v>143.8662415</v>
      </c>
      <c r="L133" s="18">
        <v>145.8529948</v>
      </c>
      <c r="M133" s="18">
        <v>141.82074631</v>
      </c>
      <c r="N133" s="18">
        <v>138.98210408</v>
      </c>
      <c r="O133" s="18">
        <v>144.00377914000001</v>
      </c>
      <c r="P133" s="18">
        <v>159.00173052</v>
      </c>
      <c r="S133" s="23"/>
      <c r="T133" s="1"/>
      <c r="U133" s="1"/>
      <c r="V133" s="1"/>
      <c r="W133" s="1"/>
    </row>
    <row r="134" spans="2:23" ht="20.100000000000001" customHeight="1" x14ac:dyDescent="0.25">
      <c r="B134" s="2" t="s">
        <v>106</v>
      </c>
      <c r="C134" s="11" t="s">
        <v>16</v>
      </c>
      <c r="D134" s="18">
        <f t="shared" si="19"/>
        <v>466.01328397999998</v>
      </c>
      <c r="E134" s="18">
        <v>54.07522445</v>
      </c>
      <c r="F134" s="18">
        <v>31.830276529999999</v>
      </c>
      <c r="G134" s="18">
        <v>35.147682240000002</v>
      </c>
      <c r="H134" s="18">
        <v>42.224847660000002</v>
      </c>
      <c r="I134" s="18">
        <v>39.805985509999999</v>
      </c>
      <c r="J134" s="18">
        <v>42.331846079999998</v>
      </c>
      <c r="K134" s="18">
        <v>40.83842456</v>
      </c>
      <c r="L134" s="18">
        <v>36.052023769999998</v>
      </c>
      <c r="M134" s="18">
        <v>37.204213180000004</v>
      </c>
      <c r="N134" s="18">
        <v>35.92821455</v>
      </c>
      <c r="O134" s="18">
        <v>34.034845449999999</v>
      </c>
      <c r="P134" s="18">
        <v>36.539700000000003</v>
      </c>
      <c r="S134" s="23"/>
      <c r="T134" s="1"/>
      <c r="U134" s="1"/>
      <c r="V134" s="1"/>
      <c r="W134" s="1"/>
    </row>
    <row r="135" spans="2:23" ht="20.100000000000001" customHeight="1" x14ac:dyDescent="0.25">
      <c r="B135" s="2" t="s">
        <v>107</v>
      </c>
      <c r="C135" s="11" t="s">
        <v>17</v>
      </c>
      <c r="D135" s="18">
        <f t="shared" si="19"/>
        <v>347.43735499999997</v>
      </c>
      <c r="E135" s="18">
        <v>32.440967000000001</v>
      </c>
      <c r="F135" s="18">
        <v>25.476928000000001</v>
      </c>
      <c r="G135" s="18">
        <v>26.699679</v>
      </c>
      <c r="H135" s="18">
        <v>28.163360000000001</v>
      </c>
      <c r="I135" s="18">
        <v>30.007411000000001</v>
      </c>
      <c r="J135" s="18">
        <v>29.098673999999999</v>
      </c>
      <c r="K135" s="18">
        <v>30.662295</v>
      </c>
      <c r="L135" s="18">
        <v>32.378041000000003</v>
      </c>
      <c r="M135" s="18">
        <v>28.764713</v>
      </c>
      <c r="N135" s="18">
        <v>29.028911000000001</v>
      </c>
      <c r="O135" s="18">
        <v>26.068121999999999</v>
      </c>
      <c r="P135" s="18">
        <v>28.648254000000001</v>
      </c>
      <c r="S135" s="23"/>
      <c r="T135" s="1"/>
      <c r="U135" s="1"/>
      <c r="V135" s="1"/>
      <c r="W135" s="1"/>
    </row>
    <row r="136" spans="2:23" ht="20.100000000000001" customHeight="1" x14ac:dyDescent="0.25">
      <c r="B136" s="2" t="s">
        <v>201</v>
      </c>
      <c r="C136" s="11" t="s">
        <v>177</v>
      </c>
      <c r="D136" s="12">
        <f t="shared" si="19"/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S136" s="23"/>
      <c r="T136" s="1"/>
      <c r="U136" s="1"/>
      <c r="V136" s="1"/>
      <c r="W136" s="1"/>
    </row>
    <row r="137" spans="2:23" ht="20.100000000000001" customHeight="1" x14ac:dyDescent="0.25">
      <c r="B137" s="2" t="s">
        <v>202</v>
      </c>
      <c r="C137" s="11" t="s">
        <v>178</v>
      </c>
      <c r="D137" s="12">
        <f t="shared" si="19"/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S137" s="23"/>
      <c r="T137" s="1"/>
      <c r="U137" s="1"/>
      <c r="V137" s="1"/>
      <c r="W137" s="1"/>
    </row>
    <row r="138" spans="2:23" ht="20.100000000000001" customHeight="1" x14ac:dyDescent="0.25">
      <c r="B138" s="2" t="s">
        <v>203</v>
      </c>
      <c r="C138" s="11" t="s">
        <v>179</v>
      </c>
      <c r="D138" s="12">
        <f t="shared" si="19"/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S138" s="23"/>
      <c r="T138" s="1"/>
      <c r="U138" s="1"/>
      <c r="V138" s="1"/>
      <c r="W138" s="1"/>
    </row>
    <row r="139" spans="2:23" ht="20.100000000000001" customHeight="1" x14ac:dyDescent="0.25">
      <c r="B139" s="2" t="s">
        <v>108</v>
      </c>
      <c r="C139" s="11" t="s">
        <v>18</v>
      </c>
      <c r="D139" s="18">
        <f t="shared" si="19"/>
        <v>73.406793000000008</v>
      </c>
      <c r="E139" s="18">
        <v>9.646115</v>
      </c>
      <c r="F139" s="18">
        <v>3.7082290000000002</v>
      </c>
      <c r="G139" s="18">
        <v>3.061045</v>
      </c>
      <c r="H139" s="18">
        <v>3.0201210000000001</v>
      </c>
      <c r="I139" s="18">
        <v>5.0258370000000001</v>
      </c>
      <c r="J139" s="18">
        <v>19.121966</v>
      </c>
      <c r="K139" s="18">
        <v>3.4519929999999999</v>
      </c>
      <c r="L139" s="18">
        <v>5.4738670000000003</v>
      </c>
      <c r="M139" s="18">
        <v>6.4885799999999998</v>
      </c>
      <c r="N139" s="18">
        <v>4.1439810000000001</v>
      </c>
      <c r="O139" s="18">
        <v>4.0308479999999998</v>
      </c>
      <c r="P139" s="18">
        <v>6.2342110000000002</v>
      </c>
      <c r="S139" s="23"/>
      <c r="T139" s="1"/>
      <c r="U139" s="1"/>
      <c r="V139" s="1"/>
      <c r="W139" s="1"/>
    </row>
    <row r="140" spans="2:23" ht="20.100000000000001" customHeight="1" x14ac:dyDescent="0.25">
      <c r="B140" s="2" t="s">
        <v>109</v>
      </c>
      <c r="C140" s="11" t="s">
        <v>19</v>
      </c>
      <c r="D140" s="18">
        <f t="shared" si="19"/>
        <v>88.14394799999998</v>
      </c>
      <c r="E140" s="18">
        <v>6.511933</v>
      </c>
      <c r="F140" s="18">
        <v>6.6950240000000001</v>
      </c>
      <c r="G140" s="18">
        <v>7.5538480000000003</v>
      </c>
      <c r="H140" s="18">
        <v>6.5313330000000001</v>
      </c>
      <c r="I140" s="18">
        <v>7.236434</v>
      </c>
      <c r="J140" s="18">
        <v>6.4431289999999999</v>
      </c>
      <c r="K140" s="18">
        <v>9.0777230000000007</v>
      </c>
      <c r="L140" s="18">
        <v>7.7821829999999999</v>
      </c>
      <c r="M140" s="18">
        <v>7.6185239999999999</v>
      </c>
      <c r="N140" s="18">
        <v>7.9748109999999999</v>
      </c>
      <c r="O140" s="18">
        <v>6.9810280000000002</v>
      </c>
      <c r="P140" s="18">
        <v>7.737978</v>
      </c>
      <c r="S140" s="23"/>
      <c r="T140" s="1"/>
      <c r="U140" s="1"/>
      <c r="V140" s="1"/>
      <c r="W140" s="1"/>
    </row>
    <row r="141" spans="2:23" ht="20.100000000000001" customHeight="1" x14ac:dyDescent="0.25">
      <c r="B141" s="2" t="s">
        <v>110</v>
      </c>
      <c r="C141" s="11" t="s">
        <v>20</v>
      </c>
      <c r="D141" s="18">
        <f t="shared" si="19"/>
        <v>183.85701800000004</v>
      </c>
      <c r="E141" s="18">
        <v>20.752088000000001</v>
      </c>
      <c r="F141" s="18">
        <v>12.389400999999999</v>
      </c>
      <c r="G141" s="18">
        <v>13.527538</v>
      </c>
      <c r="H141" s="18">
        <v>14.623512</v>
      </c>
      <c r="I141" s="18">
        <v>14.718175</v>
      </c>
      <c r="J141" s="18">
        <v>14.831244999999999</v>
      </c>
      <c r="K141" s="18">
        <v>15.466120999999999</v>
      </c>
      <c r="L141" s="18">
        <v>16.326355</v>
      </c>
      <c r="M141" s="18">
        <v>14.638529</v>
      </c>
      <c r="N141" s="18">
        <v>15.186111</v>
      </c>
      <c r="O141" s="18">
        <v>15.212745</v>
      </c>
      <c r="P141" s="18">
        <v>16.185198</v>
      </c>
      <c r="S141" s="23"/>
      <c r="T141" s="1"/>
      <c r="U141" s="1"/>
      <c r="V141" s="1"/>
      <c r="W141" s="1"/>
    </row>
    <row r="142" spans="2:23" ht="20.100000000000001" customHeight="1" thickBot="1" x14ac:dyDescent="0.3">
      <c r="B142" s="2" t="s">
        <v>111</v>
      </c>
      <c r="C142" s="13" t="s">
        <v>21</v>
      </c>
      <c r="D142" s="19">
        <f t="shared" si="19"/>
        <v>88.232939509999483</v>
      </c>
      <c r="E142" s="19">
        <v>5.7946074500000577</v>
      </c>
      <c r="F142" s="19">
        <v>6.9699734399999898</v>
      </c>
      <c r="G142" s="19">
        <v>4.6550238099998751</v>
      </c>
      <c r="H142" s="19">
        <v>3.1513323899999932</v>
      </c>
      <c r="I142" s="19">
        <v>3.8965152399998715</v>
      </c>
      <c r="J142" s="19">
        <v>11.924766240000054</v>
      </c>
      <c r="K142" s="19">
        <v>18.819916809999881</v>
      </c>
      <c r="L142" s="19">
        <v>10.257018129999892</v>
      </c>
      <c r="M142" s="19">
        <v>9.9229512400000885</v>
      </c>
      <c r="N142" s="19">
        <v>2.6992208899998786</v>
      </c>
      <c r="O142" s="19">
        <v>3.4442185099999278</v>
      </c>
      <c r="P142" s="19">
        <v>6.6973953599999732</v>
      </c>
      <c r="S142" s="23"/>
      <c r="T142" s="1"/>
      <c r="U142" s="1"/>
      <c r="V142" s="1"/>
      <c r="W142" s="1"/>
    </row>
    <row r="143" spans="2:23" ht="16.5" thickTop="1" thickBot="1" x14ac:dyDescent="0.3">
      <c r="T143" s="1"/>
      <c r="U143" s="1"/>
      <c r="V143" s="1"/>
      <c r="W143" s="1"/>
    </row>
    <row r="144" spans="2:23" ht="24" customHeight="1" thickTop="1" x14ac:dyDescent="0.25">
      <c r="C144" s="5" t="s">
        <v>112</v>
      </c>
      <c r="D144" s="6" t="s">
        <v>1</v>
      </c>
      <c r="E144" s="7" t="s">
        <v>2</v>
      </c>
      <c r="F144" s="7" t="s">
        <v>3</v>
      </c>
      <c r="G144" s="7" t="s">
        <v>4</v>
      </c>
      <c r="H144" s="7" t="s">
        <v>5</v>
      </c>
      <c r="I144" s="7" t="s">
        <v>6</v>
      </c>
      <c r="J144" s="7" t="s">
        <v>7</v>
      </c>
      <c r="K144" s="7" t="s">
        <v>8</v>
      </c>
      <c r="L144" s="7" t="s">
        <v>9</v>
      </c>
      <c r="M144" s="7" t="s">
        <v>10</v>
      </c>
      <c r="N144" s="7" t="s">
        <v>11</v>
      </c>
      <c r="O144" s="7" t="s">
        <v>12</v>
      </c>
      <c r="P144" s="7" t="s">
        <v>13</v>
      </c>
      <c r="T144" s="1"/>
      <c r="U144" s="1"/>
      <c r="V144" s="1"/>
      <c r="W144" s="1"/>
    </row>
    <row r="145" spans="2:23" ht="21.95" customHeight="1" x14ac:dyDescent="0.25">
      <c r="C145" s="8" t="s">
        <v>1</v>
      </c>
      <c r="D145" s="16">
        <f t="shared" ref="D145" si="20">SUM(E145:P145)</f>
        <v>12022.734857779997</v>
      </c>
      <c r="E145" s="17">
        <f>SUM(E146:E156)</f>
        <v>1282.4635919899999</v>
      </c>
      <c r="F145" s="17">
        <f t="shared" ref="F145:P145" si="21">SUM(F146:F156)</f>
        <v>927.7692579699999</v>
      </c>
      <c r="G145" s="17">
        <f t="shared" si="21"/>
        <v>950.54444800999988</v>
      </c>
      <c r="H145" s="17">
        <f t="shared" si="21"/>
        <v>1026.2552737699998</v>
      </c>
      <c r="I145" s="17">
        <f t="shared" si="21"/>
        <v>950.30250112999988</v>
      </c>
      <c r="J145" s="17">
        <f t="shared" si="21"/>
        <v>1016.68019637</v>
      </c>
      <c r="K145" s="17">
        <f t="shared" si="21"/>
        <v>990.08214437000004</v>
      </c>
      <c r="L145" s="17">
        <f t="shared" si="21"/>
        <v>997.69445587000007</v>
      </c>
      <c r="M145" s="17">
        <f t="shared" si="21"/>
        <v>963.78238477000014</v>
      </c>
      <c r="N145" s="17">
        <f t="shared" si="21"/>
        <v>919.25583545000006</v>
      </c>
      <c r="O145" s="17">
        <f t="shared" si="21"/>
        <v>1000.6950131399998</v>
      </c>
      <c r="P145" s="17">
        <f t="shared" si="21"/>
        <v>997.20975494000015</v>
      </c>
      <c r="S145" s="23"/>
      <c r="T145" s="1"/>
      <c r="U145" s="1"/>
      <c r="V145" s="1"/>
      <c r="W145" s="1"/>
    </row>
    <row r="146" spans="2:23" ht="20.100000000000001" customHeight="1" x14ac:dyDescent="0.25">
      <c r="B146" s="2" t="s">
        <v>113</v>
      </c>
      <c r="C146" s="11" t="s">
        <v>14</v>
      </c>
      <c r="D146" s="18">
        <f>SUM(E146:P146)</f>
        <v>8955.8085758699981</v>
      </c>
      <c r="E146" s="18">
        <v>968.37041001</v>
      </c>
      <c r="F146" s="18">
        <v>712.58407539999996</v>
      </c>
      <c r="G146" s="18">
        <v>714.47368424000001</v>
      </c>
      <c r="H146" s="18">
        <v>764.37510947999999</v>
      </c>
      <c r="I146" s="18">
        <v>708.49890999000002</v>
      </c>
      <c r="J146" s="18">
        <v>763.79771232999997</v>
      </c>
      <c r="K146" s="18">
        <v>733.26781332999997</v>
      </c>
      <c r="L146" s="18">
        <v>743.82300505000001</v>
      </c>
      <c r="M146" s="18">
        <v>708.38813926</v>
      </c>
      <c r="N146" s="18">
        <v>676.96226486</v>
      </c>
      <c r="O146" s="18">
        <v>736.52936394999995</v>
      </c>
      <c r="P146" s="18">
        <v>724.73808797000004</v>
      </c>
      <c r="S146" s="23"/>
      <c r="T146" s="1"/>
      <c r="U146" s="1"/>
      <c r="V146" s="1"/>
      <c r="W146" s="1"/>
    </row>
    <row r="147" spans="2:23" ht="20.100000000000001" customHeight="1" x14ac:dyDescent="0.25">
      <c r="B147" s="2" t="s">
        <v>114</v>
      </c>
      <c r="C147" s="11" t="s">
        <v>15</v>
      </c>
      <c r="D147" s="18">
        <f t="shared" ref="D147:D156" si="22">SUM(E147:P147)</f>
        <v>1834.76963529</v>
      </c>
      <c r="E147" s="18">
        <v>192.03378248999999</v>
      </c>
      <c r="F147" s="18">
        <v>123.39390851</v>
      </c>
      <c r="G147" s="18">
        <v>139.03822697000001</v>
      </c>
      <c r="H147" s="18">
        <v>151.14199012</v>
      </c>
      <c r="I147" s="18">
        <v>145.89396651000001</v>
      </c>
      <c r="J147" s="18">
        <v>147.61272511000001</v>
      </c>
      <c r="K147" s="18">
        <v>151.63799900999999</v>
      </c>
      <c r="L147" s="18">
        <v>159.35541004000001</v>
      </c>
      <c r="M147" s="18">
        <v>155.33523545</v>
      </c>
      <c r="N147" s="18">
        <v>143.27352571</v>
      </c>
      <c r="O147" s="18">
        <v>158.90626268</v>
      </c>
      <c r="P147" s="18">
        <v>167.14660269000001</v>
      </c>
      <c r="S147" s="23"/>
      <c r="T147" s="1"/>
      <c r="U147" s="1"/>
      <c r="V147" s="1"/>
      <c r="W147" s="1"/>
    </row>
    <row r="148" spans="2:23" ht="20.100000000000001" customHeight="1" x14ac:dyDescent="0.25">
      <c r="B148" s="2" t="s">
        <v>115</v>
      </c>
      <c r="C148" s="11" t="s">
        <v>16</v>
      </c>
      <c r="D148" s="18">
        <f t="shared" si="22"/>
        <v>487.79197093999994</v>
      </c>
      <c r="E148" s="18">
        <v>55.77448794</v>
      </c>
      <c r="F148" s="18">
        <v>36.125367369999999</v>
      </c>
      <c r="G148" s="18">
        <v>38.046828079999997</v>
      </c>
      <c r="H148" s="18">
        <v>49.135626960000003</v>
      </c>
      <c r="I148" s="18">
        <v>38.091725670000002</v>
      </c>
      <c r="J148" s="18">
        <v>37.90542301</v>
      </c>
      <c r="K148" s="18">
        <v>41.594336179999999</v>
      </c>
      <c r="L148" s="18">
        <v>33.178858249999998</v>
      </c>
      <c r="M148" s="18">
        <v>40.043531799999997</v>
      </c>
      <c r="N148" s="18">
        <v>37.853486670000002</v>
      </c>
      <c r="O148" s="18">
        <v>41.453734769999997</v>
      </c>
      <c r="P148" s="18">
        <v>38.588564239999997</v>
      </c>
      <c r="S148" s="23"/>
      <c r="T148" s="1"/>
      <c r="U148" s="1"/>
      <c r="V148" s="1"/>
      <c r="W148" s="1"/>
    </row>
    <row r="149" spans="2:23" ht="20.100000000000001" customHeight="1" x14ac:dyDescent="0.25">
      <c r="B149" s="2" t="s">
        <v>116</v>
      </c>
      <c r="C149" s="11" t="s">
        <v>17</v>
      </c>
      <c r="D149" s="18">
        <f t="shared" si="22"/>
        <v>355.01833099999999</v>
      </c>
      <c r="E149" s="18">
        <v>30.525216</v>
      </c>
      <c r="F149" s="18">
        <v>27.833715999999999</v>
      </c>
      <c r="G149" s="18">
        <v>27.566030999999999</v>
      </c>
      <c r="H149" s="18">
        <v>29.163312999999999</v>
      </c>
      <c r="I149" s="18">
        <v>29.614249999999998</v>
      </c>
      <c r="J149" s="18">
        <v>30.349777</v>
      </c>
      <c r="K149" s="18">
        <v>30.073145</v>
      </c>
      <c r="L149" s="18">
        <v>29.482555999999999</v>
      </c>
      <c r="M149" s="18">
        <v>28.170283000000001</v>
      </c>
      <c r="N149" s="18">
        <v>29.72475</v>
      </c>
      <c r="O149" s="18">
        <v>26.990017000000002</v>
      </c>
      <c r="P149" s="18">
        <v>35.525277000000003</v>
      </c>
      <c r="S149" s="23"/>
      <c r="T149" s="1"/>
      <c r="U149" s="1"/>
      <c r="V149" s="1"/>
      <c r="W149" s="1"/>
    </row>
    <row r="150" spans="2:23" ht="20.100000000000001" customHeight="1" x14ac:dyDescent="0.25">
      <c r="B150" s="2" t="s">
        <v>198</v>
      </c>
      <c r="C150" s="11" t="s">
        <v>177</v>
      </c>
      <c r="D150" s="12">
        <f t="shared" si="22"/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S150" s="23"/>
      <c r="T150" s="1"/>
      <c r="U150" s="1"/>
      <c r="V150" s="1"/>
      <c r="W150" s="1"/>
    </row>
    <row r="151" spans="2:23" ht="20.100000000000001" customHeight="1" x14ac:dyDescent="0.25">
      <c r="B151" s="2" t="s">
        <v>199</v>
      </c>
      <c r="C151" s="11" t="s">
        <v>178</v>
      </c>
      <c r="D151" s="12">
        <f t="shared" si="22"/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S151" s="23"/>
      <c r="T151" s="1"/>
      <c r="U151" s="1"/>
      <c r="V151" s="1"/>
      <c r="W151" s="1"/>
    </row>
    <row r="152" spans="2:23" ht="20.100000000000001" customHeight="1" x14ac:dyDescent="0.25">
      <c r="B152" s="2" t="s">
        <v>200</v>
      </c>
      <c r="C152" s="11" t="s">
        <v>179</v>
      </c>
      <c r="D152" s="12">
        <f t="shared" si="22"/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S152" s="23"/>
      <c r="T152" s="1"/>
      <c r="U152" s="1"/>
      <c r="V152" s="1"/>
      <c r="W152" s="1"/>
    </row>
    <row r="153" spans="2:23" ht="20.100000000000001" customHeight="1" x14ac:dyDescent="0.25">
      <c r="B153" s="2" t="s">
        <v>117</v>
      </c>
      <c r="C153" s="11" t="s">
        <v>18</v>
      </c>
      <c r="D153" s="18">
        <f t="shared" si="22"/>
        <v>42.474108999999999</v>
      </c>
      <c r="E153" s="18">
        <v>2.9685239999999999</v>
      </c>
      <c r="F153" s="18">
        <v>3.9788960000000002</v>
      </c>
      <c r="G153" s="18">
        <v>4.826009</v>
      </c>
      <c r="H153" s="18">
        <v>4.660005</v>
      </c>
      <c r="I153" s="18">
        <v>2.6038920000000001</v>
      </c>
      <c r="J153" s="18">
        <v>4.6243460000000001</v>
      </c>
      <c r="K153" s="18">
        <v>3.3089240000000002</v>
      </c>
      <c r="L153" s="18">
        <v>2.8231099999999998</v>
      </c>
      <c r="M153" s="18">
        <v>3.089772</v>
      </c>
      <c r="N153" s="18">
        <v>2.5230250000000001</v>
      </c>
      <c r="O153" s="18">
        <v>4.0943740000000002</v>
      </c>
      <c r="P153" s="18">
        <v>2.9732319999999999</v>
      </c>
      <c r="S153" s="23"/>
      <c r="T153" s="1"/>
      <c r="U153" s="1"/>
      <c r="V153" s="1"/>
      <c r="W153" s="1"/>
    </row>
    <row r="154" spans="2:23" ht="20.100000000000001" customHeight="1" x14ac:dyDescent="0.25">
      <c r="B154" s="2" t="s">
        <v>118</v>
      </c>
      <c r="C154" s="11" t="s">
        <v>19</v>
      </c>
      <c r="D154" s="18">
        <f t="shared" si="22"/>
        <v>102.691829</v>
      </c>
      <c r="E154" s="18">
        <v>7.4649320000000001</v>
      </c>
      <c r="F154" s="18">
        <v>7.7370590000000004</v>
      </c>
      <c r="G154" s="18">
        <v>8.9596079999999994</v>
      </c>
      <c r="H154" s="18">
        <v>7.3095999999999997</v>
      </c>
      <c r="I154" s="18">
        <v>7.7547350000000002</v>
      </c>
      <c r="J154" s="18">
        <v>7.9317859999999998</v>
      </c>
      <c r="K154" s="18">
        <v>10.475229000000001</v>
      </c>
      <c r="L154" s="18">
        <v>8.7537680000000009</v>
      </c>
      <c r="M154" s="18">
        <v>8.2512100000000004</v>
      </c>
      <c r="N154" s="18">
        <v>8.3972409999999993</v>
      </c>
      <c r="O154" s="18">
        <v>9.2918509999999994</v>
      </c>
      <c r="P154" s="18">
        <v>10.36481</v>
      </c>
      <c r="S154" s="23"/>
      <c r="T154" s="1"/>
      <c r="U154" s="1"/>
      <c r="V154" s="1"/>
      <c r="W154" s="1"/>
    </row>
    <row r="155" spans="2:23" ht="20.100000000000001" customHeight="1" x14ac:dyDescent="0.25">
      <c r="B155" s="2" t="s">
        <v>119</v>
      </c>
      <c r="C155" s="11" t="s">
        <v>20</v>
      </c>
      <c r="D155" s="18">
        <f t="shared" si="22"/>
        <v>192.718898</v>
      </c>
      <c r="E155" s="18">
        <v>22.603899999999999</v>
      </c>
      <c r="F155" s="18">
        <v>12.838048000000001</v>
      </c>
      <c r="G155" s="18">
        <v>13.494889000000001</v>
      </c>
      <c r="H155" s="18">
        <v>17.843720999999999</v>
      </c>
      <c r="I155" s="18">
        <v>14.992672000000001</v>
      </c>
      <c r="J155" s="18">
        <v>15.986734</v>
      </c>
      <c r="K155" s="18">
        <v>15.931701</v>
      </c>
      <c r="L155" s="18">
        <v>16.589206000000001</v>
      </c>
      <c r="M155" s="18">
        <v>15.934535</v>
      </c>
      <c r="N155" s="18">
        <v>16.694832000000002</v>
      </c>
      <c r="O155" s="18">
        <v>16.369741000000001</v>
      </c>
      <c r="P155" s="18">
        <v>13.438919</v>
      </c>
      <c r="S155" s="23"/>
      <c r="T155" s="1"/>
      <c r="U155" s="1"/>
      <c r="V155" s="1"/>
      <c r="W155" s="1"/>
    </row>
    <row r="156" spans="2:23" ht="20.100000000000001" customHeight="1" thickBot="1" x14ac:dyDescent="0.3">
      <c r="B156" s="2" t="s">
        <v>120</v>
      </c>
      <c r="C156" s="13" t="s">
        <v>21</v>
      </c>
      <c r="D156" s="19">
        <f t="shared" si="22"/>
        <v>51.461508680000009</v>
      </c>
      <c r="E156" s="19">
        <v>2.7223395500000001</v>
      </c>
      <c r="F156" s="19">
        <v>3.2781876900000002</v>
      </c>
      <c r="G156" s="19">
        <v>4.1391717200000002</v>
      </c>
      <c r="H156" s="19">
        <v>2.62590821</v>
      </c>
      <c r="I156" s="19">
        <v>2.8523499600000002</v>
      </c>
      <c r="J156" s="19">
        <v>8.4716929200000006</v>
      </c>
      <c r="K156" s="19">
        <v>3.7929968500000002</v>
      </c>
      <c r="L156" s="19">
        <v>3.6885425299999999</v>
      </c>
      <c r="M156" s="19">
        <v>4.5696782599999999</v>
      </c>
      <c r="N156" s="19">
        <v>3.8267102099999999</v>
      </c>
      <c r="O156" s="19">
        <v>7.0596687400000002</v>
      </c>
      <c r="P156" s="19">
        <v>4.4342620400000001</v>
      </c>
      <c r="S156" s="23"/>
      <c r="T156" s="1"/>
      <c r="U156" s="1"/>
      <c r="V156" s="1"/>
      <c r="W156" s="1"/>
    </row>
    <row r="157" spans="2:23" ht="16.5" thickTop="1" thickBot="1" x14ac:dyDescent="0.3">
      <c r="T157" s="1"/>
      <c r="U157" s="1"/>
      <c r="V157" s="1"/>
      <c r="W157" s="1"/>
    </row>
    <row r="158" spans="2:23" ht="24" customHeight="1" thickTop="1" x14ac:dyDescent="0.25">
      <c r="C158" s="5" t="s">
        <v>121</v>
      </c>
      <c r="D158" s="6" t="s">
        <v>1</v>
      </c>
      <c r="E158" s="7" t="s">
        <v>2</v>
      </c>
      <c r="F158" s="7" t="s">
        <v>3</v>
      </c>
      <c r="G158" s="7" t="s">
        <v>4</v>
      </c>
      <c r="H158" s="7" t="s">
        <v>5</v>
      </c>
      <c r="I158" s="7" t="s">
        <v>6</v>
      </c>
      <c r="J158" s="7" t="s">
        <v>7</v>
      </c>
      <c r="K158" s="7" t="s">
        <v>8</v>
      </c>
      <c r="L158" s="7" t="s">
        <v>9</v>
      </c>
      <c r="M158" s="7" t="s">
        <v>10</v>
      </c>
      <c r="N158" s="7" t="s">
        <v>11</v>
      </c>
      <c r="O158" s="7" t="s">
        <v>12</v>
      </c>
      <c r="P158" s="7" t="s">
        <v>13</v>
      </c>
      <c r="T158" s="1"/>
      <c r="U158" s="1"/>
      <c r="V158" s="1"/>
      <c r="W158" s="1"/>
    </row>
    <row r="159" spans="2:23" ht="21.95" customHeight="1" x14ac:dyDescent="0.25">
      <c r="C159" s="8" t="s">
        <v>1</v>
      </c>
      <c r="D159" s="9">
        <f t="shared" ref="D159" si="23">SUM(E159:P159)</f>
        <v>13308.369758179999</v>
      </c>
      <c r="E159" s="10">
        <f>SUM(E160:E170)</f>
        <v>1279.6808257299999</v>
      </c>
      <c r="F159" s="10">
        <f t="shared" ref="F159:P159" si="24">SUM(F160:F170)</f>
        <v>1019.45150005</v>
      </c>
      <c r="G159" s="10">
        <f t="shared" si="24"/>
        <v>982.09801579999998</v>
      </c>
      <c r="H159" s="10">
        <f t="shared" si="24"/>
        <v>1045.80343576</v>
      </c>
      <c r="I159" s="10">
        <f t="shared" si="24"/>
        <v>1248.4448396499999</v>
      </c>
      <c r="J159" s="10">
        <f t="shared" si="24"/>
        <v>1070.11389794</v>
      </c>
      <c r="K159" s="10">
        <f t="shared" si="24"/>
        <v>1145.5633093000001</v>
      </c>
      <c r="L159" s="10">
        <f t="shared" si="24"/>
        <v>1114.2664144499995</v>
      </c>
      <c r="M159" s="10">
        <f t="shared" si="24"/>
        <v>1058.2710326599999</v>
      </c>
      <c r="N159" s="10">
        <f t="shared" si="24"/>
        <v>1084.26383721</v>
      </c>
      <c r="O159" s="17">
        <f t="shared" si="24"/>
        <v>1122.1527713999999</v>
      </c>
      <c r="P159" s="17">
        <f t="shared" si="24"/>
        <v>1138.2598782299999</v>
      </c>
      <c r="S159" s="23"/>
      <c r="T159" s="1"/>
      <c r="U159" s="1"/>
      <c r="V159" s="1"/>
      <c r="W159" s="1"/>
    </row>
    <row r="160" spans="2:23" ht="20.100000000000001" customHeight="1" x14ac:dyDescent="0.25">
      <c r="B160" s="2" t="s">
        <v>122</v>
      </c>
      <c r="C160" s="11" t="s">
        <v>14</v>
      </c>
      <c r="D160" s="12">
        <f>SUM(E160:P160)</f>
        <v>9539.2910257799995</v>
      </c>
      <c r="E160" s="12">
        <v>958.92244067000001</v>
      </c>
      <c r="F160" s="12">
        <v>778.58351155000003</v>
      </c>
      <c r="G160" s="12">
        <v>732.23638106999999</v>
      </c>
      <c r="H160" s="12">
        <v>769.56894356999999</v>
      </c>
      <c r="I160" s="12">
        <v>742.13070505999997</v>
      </c>
      <c r="J160" s="12">
        <v>808.56839574999981</v>
      </c>
      <c r="K160" s="12">
        <v>772.29843969000001</v>
      </c>
      <c r="L160" s="12">
        <v>845.18197853000004</v>
      </c>
      <c r="M160" s="12">
        <v>769.83212092999997</v>
      </c>
      <c r="N160" s="12">
        <v>767.23412031999999</v>
      </c>
      <c r="O160" s="18">
        <v>780.33291591</v>
      </c>
      <c r="P160" s="18">
        <v>814.40107273000001</v>
      </c>
      <c r="S160" s="23"/>
      <c r="T160" s="1"/>
      <c r="U160" s="1"/>
      <c r="V160" s="1"/>
      <c r="W160" s="1"/>
    </row>
    <row r="161" spans="2:23" ht="20.100000000000001" customHeight="1" x14ac:dyDescent="0.25">
      <c r="B161" s="2" t="s">
        <v>123</v>
      </c>
      <c r="C161" s="11" t="s">
        <v>15</v>
      </c>
      <c r="D161" s="12">
        <f t="shared" ref="D161:D170" si="25">SUM(E161:P161)</f>
        <v>1893.6411978499998</v>
      </c>
      <c r="E161" s="12">
        <v>194.64692568999999</v>
      </c>
      <c r="F161" s="12">
        <v>141.46983659</v>
      </c>
      <c r="G161" s="12">
        <v>139.56452604</v>
      </c>
      <c r="H161" s="12">
        <v>152.43456383</v>
      </c>
      <c r="I161" s="12">
        <v>145.44157179000001</v>
      </c>
      <c r="J161" s="12">
        <v>151.14993508000006</v>
      </c>
      <c r="K161" s="12">
        <v>152.63569497</v>
      </c>
      <c r="L161" s="12">
        <v>155.02907328999993</v>
      </c>
      <c r="M161" s="12">
        <v>154.88095401999999</v>
      </c>
      <c r="N161" s="12">
        <v>155.49588416</v>
      </c>
      <c r="O161" s="18">
        <v>165.50245630000001</v>
      </c>
      <c r="P161" s="18">
        <v>185.38977609</v>
      </c>
      <c r="S161" s="23"/>
      <c r="T161" s="1"/>
      <c r="U161" s="1"/>
      <c r="V161" s="1"/>
      <c r="W161" s="1"/>
    </row>
    <row r="162" spans="2:23" ht="20.100000000000001" customHeight="1" x14ac:dyDescent="0.25">
      <c r="B162" s="2" t="s">
        <v>124</v>
      </c>
      <c r="C162" s="11" t="s">
        <v>16</v>
      </c>
      <c r="D162" s="12">
        <f t="shared" si="25"/>
        <v>462.72998053000009</v>
      </c>
      <c r="E162" s="12">
        <v>50.312134800000003</v>
      </c>
      <c r="F162" s="12">
        <v>36.326422260000001</v>
      </c>
      <c r="G162" s="12">
        <v>39.76299642</v>
      </c>
      <c r="H162" s="12">
        <v>40.188574750000001</v>
      </c>
      <c r="I162" s="12">
        <v>42.376916260000002</v>
      </c>
      <c r="J162" s="12">
        <v>39.59251583999999</v>
      </c>
      <c r="K162" s="12">
        <v>39.123643480000005</v>
      </c>
      <c r="L162" s="12">
        <v>27.280075800000002</v>
      </c>
      <c r="M162" s="12">
        <v>36.307576959999999</v>
      </c>
      <c r="N162" s="12">
        <v>36.095950860000002</v>
      </c>
      <c r="O162" s="18">
        <v>34.836167680000003</v>
      </c>
      <c r="P162" s="18">
        <v>40.527005420000002</v>
      </c>
      <c r="S162" s="23"/>
      <c r="T162" s="1"/>
      <c r="U162" s="1"/>
      <c r="V162" s="1"/>
      <c r="W162" s="1"/>
    </row>
    <row r="163" spans="2:23" ht="20.100000000000001" customHeight="1" x14ac:dyDescent="0.25">
      <c r="B163" s="2" t="s">
        <v>125</v>
      </c>
      <c r="C163" s="11" t="s">
        <v>17</v>
      </c>
      <c r="D163" s="12">
        <f t="shared" si="25"/>
        <v>395.6923240000001</v>
      </c>
      <c r="E163" s="12">
        <v>31.710125999999999</v>
      </c>
      <c r="F163" s="12">
        <v>29.654699000000001</v>
      </c>
      <c r="G163" s="12">
        <v>30.352066000000001</v>
      </c>
      <c r="H163" s="12">
        <v>34.513033999999998</v>
      </c>
      <c r="I163" s="12">
        <v>31.118538000000001</v>
      </c>
      <c r="J163" s="12">
        <v>31.953865000000022</v>
      </c>
      <c r="K163" s="12">
        <v>36.766496000000011</v>
      </c>
      <c r="L163" s="12">
        <v>33.884363999999977</v>
      </c>
      <c r="M163" s="12">
        <v>32.099854999999998</v>
      </c>
      <c r="N163" s="12">
        <v>33.186235000000003</v>
      </c>
      <c r="O163" s="18">
        <v>33.572535000000002</v>
      </c>
      <c r="P163" s="18">
        <v>36.880510999999998</v>
      </c>
      <c r="S163" s="23"/>
      <c r="T163" s="1"/>
      <c r="U163" s="1"/>
      <c r="V163" s="1"/>
      <c r="W163" s="1"/>
    </row>
    <row r="164" spans="2:23" ht="20.100000000000001" customHeight="1" x14ac:dyDescent="0.25">
      <c r="B164" s="2" t="s">
        <v>195</v>
      </c>
      <c r="C164" s="11" t="s">
        <v>177</v>
      </c>
      <c r="D164" s="12">
        <f t="shared" si="25"/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S164" s="23"/>
      <c r="T164" s="1"/>
      <c r="U164" s="1"/>
      <c r="V164" s="1"/>
      <c r="W164" s="1"/>
    </row>
    <row r="165" spans="2:23" ht="20.100000000000001" customHeight="1" x14ac:dyDescent="0.25">
      <c r="B165" s="2" t="s">
        <v>196</v>
      </c>
      <c r="C165" s="11" t="s">
        <v>178</v>
      </c>
      <c r="D165" s="12">
        <f t="shared" si="25"/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S165" s="23"/>
      <c r="T165" s="1"/>
      <c r="U165" s="1"/>
      <c r="V165" s="1"/>
      <c r="W165" s="1"/>
    </row>
    <row r="166" spans="2:23" ht="20.100000000000001" customHeight="1" x14ac:dyDescent="0.25">
      <c r="B166" s="2" t="s">
        <v>197</v>
      </c>
      <c r="C166" s="11" t="s">
        <v>179</v>
      </c>
      <c r="D166" s="12">
        <f t="shared" si="25"/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S166" s="23"/>
      <c r="T166" s="1"/>
      <c r="U166" s="1"/>
      <c r="V166" s="1"/>
      <c r="W166" s="1"/>
    </row>
    <row r="167" spans="2:23" ht="20.100000000000001" customHeight="1" x14ac:dyDescent="0.25">
      <c r="B167" s="2" t="s">
        <v>126</v>
      </c>
      <c r="C167" s="11" t="s">
        <v>18</v>
      </c>
      <c r="D167" s="12">
        <f t="shared" si="25"/>
        <v>65.035675999999995</v>
      </c>
      <c r="E167" s="12">
        <v>3.7018930000000001</v>
      </c>
      <c r="F167" s="12">
        <v>2.6178509999999999</v>
      </c>
      <c r="G167" s="12">
        <v>10.129162000000001</v>
      </c>
      <c r="H167" s="12">
        <v>2.9194559999999998</v>
      </c>
      <c r="I167" s="12">
        <v>6.0081689999999996</v>
      </c>
      <c r="J167" s="12">
        <v>4.7074320000000025</v>
      </c>
      <c r="K167" s="12">
        <v>2.9192940000000003</v>
      </c>
      <c r="L167" s="12">
        <v>7.5229320000000044</v>
      </c>
      <c r="M167" s="12">
        <v>4.3515370000000004</v>
      </c>
      <c r="N167" s="12">
        <v>4.6354649999999999</v>
      </c>
      <c r="O167" s="18">
        <v>5.2843809999999998</v>
      </c>
      <c r="P167" s="18">
        <v>10.238104</v>
      </c>
      <c r="S167" s="23"/>
      <c r="T167" s="1"/>
      <c r="U167" s="1"/>
      <c r="V167" s="1"/>
      <c r="W167" s="1"/>
    </row>
    <row r="168" spans="2:23" ht="20.100000000000001" customHeight="1" x14ac:dyDescent="0.25">
      <c r="B168" s="2" t="s">
        <v>127</v>
      </c>
      <c r="C168" s="11" t="s">
        <v>19</v>
      </c>
      <c r="D168" s="12">
        <f t="shared" si="25"/>
        <v>122.73669500000001</v>
      </c>
      <c r="E168" s="12">
        <v>8.5901390000000006</v>
      </c>
      <c r="F168" s="12">
        <v>9.3889929999999993</v>
      </c>
      <c r="G168" s="12">
        <v>9.5450130000000009</v>
      </c>
      <c r="H168" s="12">
        <v>9.5207750000000004</v>
      </c>
      <c r="I168" s="12">
        <v>10.087481</v>
      </c>
      <c r="J168" s="12">
        <v>10.548326000000008</v>
      </c>
      <c r="K168" s="12">
        <v>10.932884000000001</v>
      </c>
      <c r="L168" s="12">
        <v>11.753416000000007</v>
      </c>
      <c r="M168" s="12">
        <v>9.8164929999999995</v>
      </c>
      <c r="N168" s="12">
        <v>9.9905179999999998</v>
      </c>
      <c r="O168" s="18">
        <v>10.479151</v>
      </c>
      <c r="P168" s="18">
        <v>12.083506</v>
      </c>
      <c r="S168" s="23"/>
      <c r="T168" s="1"/>
      <c r="U168" s="1"/>
      <c r="V168" s="1"/>
      <c r="W168" s="1"/>
    </row>
    <row r="169" spans="2:23" ht="20.100000000000001" customHeight="1" x14ac:dyDescent="0.25">
      <c r="B169" s="2" t="s">
        <v>128</v>
      </c>
      <c r="C169" s="11" t="s">
        <v>20</v>
      </c>
      <c r="D169" s="12">
        <f t="shared" si="25"/>
        <v>226.564877</v>
      </c>
      <c r="E169" s="12">
        <v>28.472631</v>
      </c>
      <c r="F169" s="12">
        <v>14.697892</v>
      </c>
      <c r="G169" s="12">
        <v>15.464499999999999</v>
      </c>
      <c r="H169" s="12">
        <v>17.708485</v>
      </c>
      <c r="I169" s="12">
        <v>17.023855999999999</v>
      </c>
      <c r="J169" s="12">
        <v>16.833902000000009</v>
      </c>
      <c r="K169" s="12">
        <v>19.002166999999993</v>
      </c>
      <c r="L169" s="12">
        <v>17.300360000000008</v>
      </c>
      <c r="M169" s="12">
        <v>20.601966999999998</v>
      </c>
      <c r="N169" s="12">
        <v>19.578174000000001</v>
      </c>
      <c r="O169" s="18">
        <v>18.247814000000002</v>
      </c>
      <c r="P169" s="18">
        <v>21.633129</v>
      </c>
      <c r="S169" s="23"/>
      <c r="T169" s="1"/>
      <c r="U169" s="1"/>
      <c r="V169" s="1"/>
      <c r="W169" s="1"/>
    </row>
    <row r="170" spans="2:23" ht="20.100000000000001" customHeight="1" thickBot="1" x14ac:dyDescent="0.3">
      <c r="B170" s="2" t="s">
        <v>129</v>
      </c>
      <c r="C170" s="13" t="s">
        <v>21</v>
      </c>
      <c r="D170" s="20">
        <f t="shared" si="25"/>
        <v>602.67798201999847</v>
      </c>
      <c r="E170" s="20">
        <v>3.32453557000008</v>
      </c>
      <c r="F170" s="20">
        <v>6.7122946499999898</v>
      </c>
      <c r="G170" s="20">
        <v>5.0433712699998523</v>
      </c>
      <c r="H170" s="20">
        <v>18.94960360999994</v>
      </c>
      <c r="I170" s="20">
        <v>254.25760253999988</v>
      </c>
      <c r="J170" s="20">
        <v>6.7595262699999319</v>
      </c>
      <c r="K170" s="20">
        <v>111.88469015999996</v>
      </c>
      <c r="L170" s="20">
        <v>16.314214829999351</v>
      </c>
      <c r="M170" s="20">
        <v>30.3805287499999</v>
      </c>
      <c r="N170" s="20">
        <v>58.047489870000106</v>
      </c>
      <c r="O170" s="19">
        <v>73.897350509999725</v>
      </c>
      <c r="P170" s="19">
        <v>17.106773989999738</v>
      </c>
      <c r="S170" s="23"/>
      <c r="T170" s="1"/>
      <c r="U170" s="1"/>
      <c r="V170" s="1"/>
      <c r="W170" s="1"/>
    </row>
    <row r="171" spans="2:23" ht="18.75" customHeight="1" thickTop="1" thickBot="1" x14ac:dyDescent="0.3">
      <c r="T171" s="1"/>
      <c r="U171" s="1"/>
      <c r="V171" s="1"/>
      <c r="W171" s="1"/>
    </row>
    <row r="172" spans="2:23" ht="18.75" thickTop="1" x14ac:dyDescent="0.25">
      <c r="C172" s="5" t="s">
        <v>130</v>
      </c>
      <c r="D172" s="6" t="s">
        <v>1</v>
      </c>
      <c r="E172" s="7" t="s">
        <v>2</v>
      </c>
      <c r="F172" s="7" t="s">
        <v>3</v>
      </c>
      <c r="G172" s="7" t="s">
        <v>4</v>
      </c>
      <c r="H172" s="7" t="s">
        <v>5</v>
      </c>
      <c r="I172" s="7" t="s">
        <v>6</v>
      </c>
      <c r="J172" s="7" t="s">
        <v>7</v>
      </c>
      <c r="K172" s="7" t="s">
        <v>8</v>
      </c>
      <c r="L172" s="7" t="s">
        <v>9</v>
      </c>
      <c r="M172" s="7" t="s">
        <v>10</v>
      </c>
      <c r="N172" s="7" t="s">
        <v>11</v>
      </c>
      <c r="O172" s="7" t="s">
        <v>12</v>
      </c>
      <c r="P172" s="7" t="s">
        <v>13</v>
      </c>
      <c r="T172" s="1"/>
      <c r="U172" s="1"/>
      <c r="V172" s="1"/>
      <c r="W172" s="1"/>
    </row>
    <row r="173" spans="2:23" x14ac:dyDescent="0.25">
      <c r="C173" s="8" t="s">
        <v>1</v>
      </c>
      <c r="D173" s="9">
        <f t="shared" ref="D173" si="26">SUM(E173:P173)</f>
        <v>14380.214318819999</v>
      </c>
      <c r="E173" s="10">
        <f>SUM(E174:E184)</f>
        <v>1361.57408738</v>
      </c>
      <c r="F173" s="10">
        <f t="shared" ref="F173:P173" si="27">SUM(F174:F184)</f>
        <v>1108.1622587899999</v>
      </c>
      <c r="G173" s="10">
        <f t="shared" si="27"/>
        <v>1101.92136787</v>
      </c>
      <c r="H173" s="10">
        <f t="shared" si="27"/>
        <v>1183.9868825799999</v>
      </c>
      <c r="I173" s="10">
        <f t="shared" si="27"/>
        <v>1209.74147184</v>
      </c>
      <c r="J173" s="10">
        <f t="shared" si="27"/>
        <v>1407.4112798699998</v>
      </c>
      <c r="K173" s="10">
        <f t="shared" si="27"/>
        <v>1150.1902377200001</v>
      </c>
      <c r="L173" s="10">
        <f t="shared" si="27"/>
        <v>1215.3510499400002</v>
      </c>
      <c r="M173" s="10">
        <f t="shared" si="27"/>
        <v>1197.8538995500001</v>
      </c>
      <c r="N173" s="10">
        <f t="shared" si="27"/>
        <v>1103.3762379899999</v>
      </c>
      <c r="O173" s="17">
        <f t="shared" si="27"/>
        <v>1139.4214416099999</v>
      </c>
      <c r="P173" s="17">
        <f t="shared" si="27"/>
        <v>1201.2241036799999</v>
      </c>
      <c r="S173" s="23"/>
      <c r="T173" s="1"/>
      <c r="U173" s="1"/>
      <c r="V173" s="1"/>
      <c r="W173" s="1"/>
    </row>
    <row r="174" spans="2:23" ht="16.5" x14ac:dyDescent="0.25">
      <c r="B174" s="2" t="s">
        <v>131</v>
      </c>
      <c r="C174" s="11" t="s">
        <v>14</v>
      </c>
      <c r="D174" s="12">
        <f>SUM(E174:P174)</f>
        <v>10601.93937754</v>
      </c>
      <c r="E174" s="12">
        <v>1002.14007898</v>
      </c>
      <c r="F174" s="12">
        <v>852.55607830999998</v>
      </c>
      <c r="G174" s="12">
        <v>818.11333431000003</v>
      </c>
      <c r="H174" s="12">
        <v>884.11948507</v>
      </c>
      <c r="I174" s="12">
        <v>919.87390634999997</v>
      </c>
      <c r="J174" s="12">
        <v>933.61454729000002</v>
      </c>
      <c r="K174" s="12">
        <v>848.58227349000003</v>
      </c>
      <c r="L174" s="12">
        <v>909.01736416999995</v>
      </c>
      <c r="M174" s="12">
        <v>874.52837571000009</v>
      </c>
      <c r="N174" s="12">
        <v>828.12777060999997</v>
      </c>
      <c r="O174" s="18">
        <v>846.93786389000002</v>
      </c>
      <c r="P174" s="18">
        <v>884.32829935999996</v>
      </c>
      <c r="S174" s="23"/>
      <c r="T174" s="1"/>
      <c r="U174" s="1"/>
      <c r="V174" s="1"/>
      <c r="W174" s="1"/>
    </row>
    <row r="175" spans="2:23" ht="16.5" x14ac:dyDescent="0.25">
      <c r="B175" s="2" t="s">
        <v>132</v>
      </c>
      <c r="C175" s="11" t="s">
        <v>15</v>
      </c>
      <c r="D175" s="12">
        <f t="shared" ref="D175:D184" si="28">SUM(E175:P175)</f>
        <v>2027.8233296000001</v>
      </c>
      <c r="E175" s="12">
        <v>220.83777860000001</v>
      </c>
      <c r="F175" s="12">
        <v>140.38650387999999</v>
      </c>
      <c r="G175" s="12">
        <v>143.94513123999999</v>
      </c>
      <c r="H175" s="12">
        <v>167.46867427999999</v>
      </c>
      <c r="I175" s="12">
        <v>155.81937819999999</v>
      </c>
      <c r="J175" s="12">
        <v>166.04191881</v>
      </c>
      <c r="K175" s="12">
        <v>164.19730622</v>
      </c>
      <c r="L175" s="12">
        <v>169.44325280999999</v>
      </c>
      <c r="M175" s="12">
        <v>170.13430511000001</v>
      </c>
      <c r="N175" s="12">
        <v>163.88821938999999</v>
      </c>
      <c r="O175" s="18">
        <v>176.62769130999999</v>
      </c>
      <c r="P175" s="18">
        <v>189.03316975000001</v>
      </c>
      <c r="S175" s="23"/>
      <c r="T175" s="1"/>
      <c r="U175" s="1"/>
      <c r="V175" s="1"/>
      <c r="W175" s="1"/>
    </row>
    <row r="176" spans="2:23" ht="16.5" x14ac:dyDescent="0.25">
      <c r="B176" s="2" t="s">
        <v>133</v>
      </c>
      <c r="C176" s="11" t="s">
        <v>16</v>
      </c>
      <c r="D176" s="12">
        <f t="shared" si="28"/>
        <v>490.65864008999995</v>
      </c>
      <c r="E176" s="12">
        <v>50.687052420000001</v>
      </c>
      <c r="F176" s="12">
        <v>38.860047530000003</v>
      </c>
      <c r="G176" s="12">
        <v>40.686152229999998</v>
      </c>
      <c r="H176" s="12">
        <v>47.472495700000003</v>
      </c>
      <c r="I176" s="12">
        <v>41.350450590000001</v>
      </c>
      <c r="J176" s="12">
        <v>44.732748530000002</v>
      </c>
      <c r="K176" s="12">
        <v>38.079548759999994</v>
      </c>
      <c r="L176" s="12">
        <v>38.225962930000001</v>
      </c>
      <c r="M176" s="12">
        <v>43.049973439999995</v>
      </c>
      <c r="N176" s="12">
        <v>36.273544700000002</v>
      </c>
      <c r="O176" s="18">
        <v>34.30208519</v>
      </c>
      <c r="P176" s="18">
        <v>36.938578069999998</v>
      </c>
      <c r="S176" s="23"/>
      <c r="T176" s="1"/>
      <c r="U176" s="1"/>
      <c r="V176" s="1"/>
      <c r="W176" s="1"/>
    </row>
    <row r="177" spans="2:23" ht="16.5" x14ac:dyDescent="0.25">
      <c r="B177" s="2" t="s">
        <v>134</v>
      </c>
      <c r="C177" s="11" t="s">
        <v>17</v>
      </c>
      <c r="D177" s="12">
        <f t="shared" si="28"/>
        <v>448.22853592000001</v>
      </c>
      <c r="E177" s="12">
        <v>36.255949999999999</v>
      </c>
      <c r="F177" s="12">
        <v>32.227761000000001</v>
      </c>
      <c r="G177" s="12">
        <v>36.448196000000003</v>
      </c>
      <c r="H177" s="12">
        <v>37.220407000000002</v>
      </c>
      <c r="I177" s="12">
        <v>34.822949999999999</v>
      </c>
      <c r="J177" s="12">
        <v>44.558968</v>
      </c>
      <c r="K177" s="12">
        <v>36.277107610000002</v>
      </c>
      <c r="L177" s="12">
        <v>38.23062247</v>
      </c>
      <c r="M177" s="12">
        <v>38.529305659999999</v>
      </c>
      <c r="N177" s="12">
        <v>34.202869</v>
      </c>
      <c r="O177" s="18">
        <v>37.440367000000002</v>
      </c>
      <c r="P177" s="18">
        <v>42.014032180000001</v>
      </c>
      <c r="S177" s="23"/>
      <c r="T177" s="1"/>
      <c r="U177" s="1"/>
      <c r="V177" s="1"/>
      <c r="W177" s="1"/>
    </row>
    <row r="178" spans="2:23" ht="16.5" x14ac:dyDescent="0.25">
      <c r="B178" s="2" t="s">
        <v>192</v>
      </c>
      <c r="C178" s="11" t="s">
        <v>177</v>
      </c>
      <c r="D178" s="12">
        <f t="shared" si="28"/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S178" s="23"/>
      <c r="T178" s="1"/>
      <c r="U178" s="1"/>
      <c r="V178" s="1"/>
      <c r="W178" s="1"/>
    </row>
    <row r="179" spans="2:23" ht="16.5" x14ac:dyDescent="0.25">
      <c r="B179" s="2" t="s">
        <v>193</v>
      </c>
      <c r="C179" s="11" t="s">
        <v>178</v>
      </c>
      <c r="D179" s="12">
        <f t="shared" si="28"/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S179" s="23"/>
      <c r="T179" s="1"/>
      <c r="U179" s="1"/>
      <c r="V179" s="1"/>
      <c r="W179" s="1"/>
    </row>
    <row r="180" spans="2:23" ht="16.5" x14ac:dyDescent="0.25">
      <c r="B180" s="2" t="s">
        <v>194</v>
      </c>
      <c r="C180" s="11" t="s">
        <v>179</v>
      </c>
      <c r="D180" s="12">
        <f t="shared" si="28"/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S180" s="23"/>
      <c r="T180" s="1"/>
      <c r="U180" s="1"/>
      <c r="V180" s="1"/>
      <c r="W180" s="1"/>
    </row>
    <row r="181" spans="2:23" ht="16.5" x14ac:dyDescent="0.25">
      <c r="B181" s="2" t="s">
        <v>135</v>
      </c>
      <c r="C181" s="11" t="s">
        <v>18</v>
      </c>
      <c r="D181" s="12">
        <f t="shared" si="28"/>
        <v>73.757205900000002</v>
      </c>
      <c r="E181" s="12">
        <v>2.949484</v>
      </c>
      <c r="F181" s="12">
        <v>3.5043489999999999</v>
      </c>
      <c r="G181" s="12">
        <v>8.5346969999999995</v>
      </c>
      <c r="H181" s="12">
        <v>4.6466349999999998</v>
      </c>
      <c r="I181" s="12">
        <v>5.0050309999999998</v>
      </c>
      <c r="J181" s="12">
        <v>12.157631</v>
      </c>
      <c r="K181" s="12">
        <v>7.4645140000000003</v>
      </c>
      <c r="L181" s="12">
        <v>5.8336914200000001</v>
      </c>
      <c r="M181" s="12">
        <v>4.0393238499999997</v>
      </c>
      <c r="N181" s="12">
        <v>5.7672720000000002</v>
      </c>
      <c r="O181" s="18">
        <v>5.167821</v>
      </c>
      <c r="P181" s="18">
        <v>8.6867566300000014</v>
      </c>
      <c r="S181" s="23"/>
      <c r="T181" s="1"/>
      <c r="U181" s="1"/>
      <c r="V181" s="1"/>
      <c r="W181" s="1"/>
    </row>
    <row r="182" spans="2:23" ht="16.5" x14ac:dyDescent="0.25">
      <c r="B182" s="2" t="s">
        <v>136</v>
      </c>
      <c r="C182" s="11" t="s">
        <v>19</v>
      </c>
      <c r="D182" s="12">
        <f t="shared" si="28"/>
        <v>138.85311771000002</v>
      </c>
      <c r="E182" s="12">
        <v>10.222685</v>
      </c>
      <c r="F182" s="12">
        <v>10.610291</v>
      </c>
      <c r="G182" s="12">
        <v>11.900342999999999</v>
      </c>
      <c r="H182" s="12">
        <v>8.4632319999999996</v>
      </c>
      <c r="I182" s="12">
        <v>11.030106999999999</v>
      </c>
      <c r="J182" s="12">
        <v>11.499216000000001</v>
      </c>
      <c r="K182" s="12">
        <v>13.925549779999999</v>
      </c>
      <c r="L182" s="12">
        <v>13.588046929999999</v>
      </c>
      <c r="M182" s="12">
        <v>11.29109053</v>
      </c>
      <c r="N182" s="12">
        <v>11.292641</v>
      </c>
      <c r="O182" s="18">
        <v>12.037004</v>
      </c>
      <c r="P182" s="18">
        <v>12.992911470000001</v>
      </c>
      <c r="S182" s="23"/>
      <c r="T182" s="1"/>
      <c r="U182" s="1"/>
      <c r="V182" s="1"/>
      <c r="W182" s="1"/>
    </row>
    <row r="183" spans="2:23" ht="16.5" x14ac:dyDescent="0.25">
      <c r="B183" s="2" t="s">
        <v>137</v>
      </c>
      <c r="C183" s="11" t="s">
        <v>20</v>
      </c>
      <c r="D183" s="12">
        <f t="shared" si="28"/>
        <v>355.60785898</v>
      </c>
      <c r="E183" s="12">
        <v>30.972211999999999</v>
      </c>
      <c r="F183" s="12">
        <v>16.864576</v>
      </c>
      <c r="G183" s="12">
        <v>33.369943999999997</v>
      </c>
      <c r="H183" s="12">
        <v>24.552063</v>
      </c>
      <c r="I183" s="12">
        <v>21.939692999999998</v>
      </c>
      <c r="J183" s="12">
        <v>91.498180000000005</v>
      </c>
      <c r="K183" s="12">
        <v>23.077724120000003</v>
      </c>
      <c r="L183" s="12">
        <v>28.578636289999999</v>
      </c>
      <c r="M183" s="12">
        <v>20.167777230000002</v>
      </c>
      <c r="N183" s="12">
        <v>20.282848999999999</v>
      </c>
      <c r="O183" s="18">
        <v>21.876622999999999</v>
      </c>
      <c r="P183" s="18">
        <v>22.42758134</v>
      </c>
      <c r="S183" s="23"/>
      <c r="T183" s="1"/>
      <c r="U183" s="1"/>
      <c r="V183" s="1"/>
      <c r="W183" s="1"/>
    </row>
    <row r="184" spans="2:23" ht="17.25" thickBot="1" x14ac:dyDescent="0.3">
      <c r="B184" s="2" t="s">
        <v>138</v>
      </c>
      <c r="C184" s="13" t="s">
        <v>21</v>
      </c>
      <c r="D184" s="20">
        <f t="shared" si="28"/>
        <v>243.34625307999875</v>
      </c>
      <c r="E184" s="20">
        <v>7.5088463800000227</v>
      </c>
      <c r="F184" s="20">
        <v>13.152652069999931</v>
      </c>
      <c r="G184" s="20">
        <v>8.9235700899998847</v>
      </c>
      <c r="H184" s="20">
        <v>10.043890529999544</v>
      </c>
      <c r="I184" s="20">
        <v>19.899955699999964</v>
      </c>
      <c r="J184" s="20">
        <v>103.30807023999978</v>
      </c>
      <c r="K184" s="20">
        <v>18.586213739999948</v>
      </c>
      <c r="L184" s="20">
        <v>12.433472920000213</v>
      </c>
      <c r="M184" s="20">
        <v>36.113748019999775</v>
      </c>
      <c r="N184" s="20">
        <v>3.5410722900000859</v>
      </c>
      <c r="O184" s="19">
        <v>5.0319862199995864</v>
      </c>
      <c r="P184" s="19">
        <v>4.8027748800000154</v>
      </c>
      <c r="S184" s="23"/>
      <c r="T184" s="1"/>
      <c r="U184" s="1"/>
      <c r="V184" s="1"/>
      <c r="W184" s="1"/>
    </row>
    <row r="185" spans="2:23" ht="16.5" thickTop="1" thickBot="1" x14ac:dyDescent="0.3">
      <c r="T185" s="1"/>
      <c r="U185" s="1"/>
      <c r="V185" s="1"/>
      <c r="W185" s="1"/>
    </row>
    <row r="186" spans="2:23" ht="18.75" thickTop="1" x14ac:dyDescent="0.25">
      <c r="C186" s="5" t="s">
        <v>139</v>
      </c>
      <c r="D186" s="6" t="s">
        <v>1</v>
      </c>
      <c r="E186" s="7" t="s">
        <v>2</v>
      </c>
      <c r="F186" s="7" t="s">
        <v>3</v>
      </c>
      <c r="G186" s="7" t="s">
        <v>4</v>
      </c>
      <c r="H186" s="7" t="s">
        <v>5</v>
      </c>
      <c r="I186" s="7" t="s">
        <v>6</v>
      </c>
      <c r="J186" s="7" t="s">
        <v>7</v>
      </c>
      <c r="K186" s="7" t="s">
        <v>8</v>
      </c>
      <c r="L186" s="7" t="s">
        <v>9</v>
      </c>
      <c r="M186" s="7" t="s">
        <v>10</v>
      </c>
      <c r="N186" s="7" t="s">
        <v>11</v>
      </c>
      <c r="O186" s="7" t="s">
        <v>12</v>
      </c>
      <c r="P186" s="7" t="s">
        <v>13</v>
      </c>
      <c r="T186" s="1"/>
      <c r="U186" s="1"/>
      <c r="V186" s="1"/>
      <c r="W186" s="1"/>
    </row>
    <row r="187" spans="2:23" x14ac:dyDescent="0.25">
      <c r="C187" s="8" t="s">
        <v>1</v>
      </c>
      <c r="D187" s="9">
        <f t="shared" ref="D187" si="29">SUM(E187:P187)</f>
        <v>14572.837854299998</v>
      </c>
      <c r="E187" s="10">
        <f>SUM(E188:E198)</f>
        <v>1545.2295371</v>
      </c>
      <c r="F187" s="10">
        <f t="shared" ref="F187:P187" si="30">SUM(F188:F198)</f>
        <v>1176.540876</v>
      </c>
      <c r="G187" s="10">
        <f t="shared" si="30"/>
        <v>1130.9558651699999</v>
      </c>
      <c r="H187" s="10">
        <f t="shared" si="30"/>
        <v>1193.1455914900002</v>
      </c>
      <c r="I187" s="10">
        <f t="shared" si="30"/>
        <v>1162.30103932</v>
      </c>
      <c r="J187" s="10">
        <f t="shared" si="30"/>
        <v>1214.7313711700001</v>
      </c>
      <c r="K187" s="10">
        <f t="shared" si="30"/>
        <v>1200.1865928899999</v>
      </c>
      <c r="L187" s="10">
        <f t="shared" si="30"/>
        <v>1211.16436931</v>
      </c>
      <c r="M187" s="10">
        <f t="shared" si="30"/>
        <v>1168.94051541</v>
      </c>
      <c r="N187" s="10">
        <f t="shared" si="30"/>
        <v>1176.6652301199999</v>
      </c>
      <c r="O187" s="17">
        <f t="shared" si="30"/>
        <v>1177.9633640300001</v>
      </c>
      <c r="P187" s="17">
        <f t="shared" si="30"/>
        <v>1215.0135022899999</v>
      </c>
      <c r="S187" s="23"/>
      <c r="T187" s="1"/>
      <c r="U187" s="1"/>
      <c r="V187" s="1"/>
      <c r="W187" s="1"/>
    </row>
    <row r="188" spans="2:23" ht="16.5" x14ac:dyDescent="0.25">
      <c r="B188" s="2" t="s">
        <v>140</v>
      </c>
      <c r="C188" s="11" t="s">
        <v>14</v>
      </c>
      <c r="D188" s="12">
        <f>SUM(E188:P188)</f>
        <v>10994.911667399998</v>
      </c>
      <c r="E188" s="12">
        <v>1159.9113269500001</v>
      </c>
      <c r="F188" s="12">
        <v>930.29536722</v>
      </c>
      <c r="G188" s="12">
        <v>874.79729435000002</v>
      </c>
      <c r="H188" s="12">
        <v>910.97270616999992</v>
      </c>
      <c r="I188" s="12">
        <v>882.38867091999998</v>
      </c>
      <c r="J188" s="12">
        <v>920.00750558000004</v>
      </c>
      <c r="K188" s="12">
        <v>890.29709993999995</v>
      </c>
      <c r="L188" s="12">
        <v>914.28516661000003</v>
      </c>
      <c r="M188" s="12">
        <v>865.42055856000002</v>
      </c>
      <c r="N188" s="12">
        <v>878.86783910999998</v>
      </c>
      <c r="O188" s="18">
        <v>870.10966504999999</v>
      </c>
      <c r="P188" s="18">
        <v>897.55846694000002</v>
      </c>
      <c r="S188" s="23"/>
      <c r="T188" s="1"/>
      <c r="U188" s="1"/>
      <c r="V188" s="1"/>
      <c r="W188" s="1"/>
    </row>
    <row r="189" spans="2:23" ht="16.5" x14ac:dyDescent="0.25">
      <c r="B189" s="2" t="s">
        <v>141</v>
      </c>
      <c r="C189" s="11" t="s">
        <v>15</v>
      </c>
      <c r="D189" s="12">
        <f t="shared" ref="D189:D198" si="31">SUM(E189:P189)</f>
        <v>2085.1348367599999</v>
      </c>
      <c r="E189" s="12">
        <v>239.36468417</v>
      </c>
      <c r="F189" s="12">
        <v>141.83115415</v>
      </c>
      <c r="G189" s="12">
        <v>148.83123805</v>
      </c>
      <c r="H189" s="12">
        <v>164.64505786000001</v>
      </c>
      <c r="I189" s="12">
        <v>164.08318661999999</v>
      </c>
      <c r="J189" s="12">
        <v>166.58443998000001</v>
      </c>
      <c r="K189" s="12">
        <v>165.96027566999999</v>
      </c>
      <c r="L189" s="12">
        <v>174.92309294</v>
      </c>
      <c r="M189" s="12">
        <v>181.44309942999999</v>
      </c>
      <c r="N189" s="12">
        <v>161.03236888999999</v>
      </c>
      <c r="O189" s="18">
        <v>185.66872644</v>
      </c>
      <c r="P189" s="18">
        <v>190.76751256</v>
      </c>
      <c r="S189" s="23"/>
      <c r="T189" s="1"/>
      <c r="U189" s="1"/>
      <c r="V189" s="1"/>
      <c r="W189" s="1"/>
    </row>
    <row r="190" spans="2:23" ht="16.5" x14ac:dyDescent="0.25">
      <c r="B190" s="2" t="s">
        <v>142</v>
      </c>
      <c r="C190" s="11" t="s">
        <v>16</v>
      </c>
      <c r="D190" s="12">
        <f t="shared" si="31"/>
        <v>362.49288462999999</v>
      </c>
      <c r="E190" s="12">
        <v>50.233903599999998</v>
      </c>
      <c r="F190" s="12">
        <v>27.850575540000001</v>
      </c>
      <c r="G190" s="12">
        <v>23.862970199999999</v>
      </c>
      <c r="H190" s="12">
        <v>29.96856137</v>
      </c>
      <c r="I190" s="12">
        <v>28.01574037</v>
      </c>
      <c r="J190" s="12">
        <v>30.715264999999999</v>
      </c>
      <c r="K190" s="12">
        <v>29.40240537</v>
      </c>
      <c r="L190" s="12">
        <v>23.227490249999999</v>
      </c>
      <c r="M190" s="12">
        <v>28.944850079999998</v>
      </c>
      <c r="N190" s="12">
        <v>34.811135530000001</v>
      </c>
      <c r="O190" s="18">
        <v>28.224777570000001</v>
      </c>
      <c r="P190" s="18">
        <v>27.235209749999999</v>
      </c>
      <c r="S190" s="23"/>
      <c r="T190" s="1"/>
      <c r="U190" s="1"/>
      <c r="V190" s="1"/>
      <c r="W190" s="1"/>
    </row>
    <row r="191" spans="2:23" ht="16.5" x14ac:dyDescent="0.25">
      <c r="B191" s="2" t="s">
        <v>143</v>
      </c>
      <c r="C191" s="11" t="s">
        <v>17</v>
      </c>
      <c r="D191" s="12">
        <f t="shared" si="31"/>
        <v>470.83273675000004</v>
      </c>
      <c r="E191" s="12">
        <v>42.087114999999997</v>
      </c>
      <c r="F191" s="12">
        <v>36.453220000000002</v>
      </c>
      <c r="G191" s="12">
        <v>37.483206000000003</v>
      </c>
      <c r="H191" s="12">
        <v>38.297008750000003</v>
      </c>
      <c r="I191" s="12">
        <v>35.916446999999998</v>
      </c>
      <c r="J191" s="12">
        <v>40.032608000000003</v>
      </c>
      <c r="K191" s="12">
        <v>39.332315999999999</v>
      </c>
      <c r="L191" s="12">
        <v>39.226461999999998</v>
      </c>
      <c r="M191" s="12">
        <v>39.707771999999999</v>
      </c>
      <c r="N191" s="12">
        <v>37.402878999999999</v>
      </c>
      <c r="O191" s="18">
        <v>41.052970000000002</v>
      </c>
      <c r="P191" s="18">
        <v>43.840733</v>
      </c>
      <c r="S191" s="23"/>
      <c r="T191" s="1"/>
      <c r="U191" s="1"/>
      <c r="V191" s="1"/>
      <c r="W191" s="1"/>
    </row>
    <row r="192" spans="2:23" ht="16.5" x14ac:dyDescent="0.25">
      <c r="B192" s="2" t="s">
        <v>189</v>
      </c>
      <c r="C192" s="11" t="s">
        <v>177</v>
      </c>
      <c r="D192" s="12">
        <f t="shared" si="31"/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S192" s="23"/>
      <c r="T192" s="1"/>
      <c r="U192" s="1"/>
      <c r="V192" s="1"/>
      <c r="W192" s="1"/>
    </row>
    <row r="193" spans="2:23" ht="16.5" x14ac:dyDescent="0.25">
      <c r="B193" s="2" t="s">
        <v>190</v>
      </c>
      <c r="C193" s="11" t="s">
        <v>178</v>
      </c>
      <c r="D193" s="12">
        <f t="shared" si="31"/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S193" s="23"/>
      <c r="T193" s="1"/>
      <c r="U193" s="1"/>
      <c r="V193" s="1"/>
      <c r="W193" s="1"/>
    </row>
    <row r="194" spans="2:23" ht="16.5" x14ac:dyDescent="0.25">
      <c r="B194" s="2" t="s">
        <v>191</v>
      </c>
      <c r="C194" s="11" t="s">
        <v>179</v>
      </c>
      <c r="D194" s="12">
        <f t="shared" si="31"/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S194" s="23"/>
      <c r="T194" s="1"/>
      <c r="U194" s="1"/>
      <c r="V194" s="1"/>
      <c r="W194" s="1"/>
    </row>
    <row r="195" spans="2:23" ht="16.5" x14ac:dyDescent="0.25">
      <c r="B195" s="2" t="s">
        <v>144</v>
      </c>
      <c r="C195" s="11" t="s">
        <v>18</v>
      </c>
      <c r="D195" s="12">
        <f t="shared" si="31"/>
        <v>75.85025490000001</v>
      </c>
      <c r="E195" s="12">
        <v>6.3496249999999996</v>
      </c>
      <c r="F195" s="12">
        <v>4.5312190000000001</v>
      </c>
      <c r="G195" s="12">
        <v>6.9355820000000001</v>
      </c>
      <c r="H195" s="12">
        <v>4.4803009000000005</v>
      </c>
      <c r="I195" s="12">
        <v>6.8001909999999999</v>
      </c>
      <c r="J195" s="12">
        <v>3.7052149999999999</v>
      </c>
      <c r="K195" s="12">
        <v>7.8981680000000001</v>
      </c>
      <c r="L195" s="12">
        <v>7.8469829999999998</v>
      </c>
      <c r="M195" s="12">
        <v>5.5945520000000002</v>
      </c>
      <c r="N195" s="12">
        <v>7.0214259999999999</v>
      </c>
      <c r="O195" s="18">
        <v>5.5301090000000004</v>
      </c>
      <c r="P195" s="18">
        <v>9.1568839999999998</v>
      </c>
      <c r="S195" s="23"/>
      <c r="T195" s="1"/>
      <c r="U195" s="1"/>
      <c r="V195" s="1"/>
      <c r="W195" s="1"/>
    </row>
    <row r="196" spans="2:23" ht="16.5" x14ac:dyDescent="0.25">
      <c r="B196" s="2" t="s">
        <v>145</v>
      </c>
      <c r="C196" s="11" t="s">
        <v>19</v>
      </c>
      <c r="D196" s="12">
        <f t="shared" si="31"/>
        <v>189.69069737000001</v>
      </c>
      <c r="E196" s="12">
        <v>12.384779</v>
      </c>
      <c r="F196" s="12">
        <v>11.783821</v>
      </c>
      <c r="G196" s="12">
        <v>11.119289</v>
      </c>
      <c r="H196" s="12">
        <v>11.261314369999999</v>
      </c>
      <c r="I196" s="12">
        <v>13.675034</v>
      </c>
      <c r="J196" s="12">
        <v>13.345006</v>
      </c>
      <c r="K196" s="12">
        <v>36.848247999999998</v>
      </c>
      <c r="L196" s="12">
        <v>18.844270000000002</v>
      </c>
      <c r="M196" s="12">
        <v>13.483461999999999</v>
      </c>
      <c r="N196" s="12">
        <v>15.058342</v>
      </c>
      <c r="O196" s="18">
        <v>14.999864000000001</v>
      </c>
      <c r="P196" s="18">
        <v>16.887267999999999</v>
      </c>
      <c r="S196" s="23"/>
      <c r="T196" s="1"/>
      <c r="U196" s="1"/>
      <c r="V196" s="1"/>
      <c r="W196" s="1"/>
    </row>
    <row r="197" spans="2:23" ht="16.5" x14ac:dyDescent="0.25">
      <c r="B197" s="2" t="s">
        <v>146</v>
      </c>
      <c r="C197" s="11" t="s">
        <v>20</v>
      </c>
      <c r="D197" s="12">
        <f t="shared" si="31"/>
        <v>269.88715126</v>
      </c>
      <c r="E197" s="12">
        <v>31.725451</v>
      </c>
      <c r="F197" s="12">
        <v>19.737801999999999</v>
      </c>
      <c r="G197" s="12">
        <v>19.474186</v>
      </c>
      <c r="H197" s="12">
        <v>22.204054260000003</v>
      </c>
      <c r="I197" s="12">
        <v>21.218118</v>
      </c>
      <c r="J197" s="12">
        <v>23.142903</v>
      </c>
      <c r="K197" s="12">
        <v>21.171234999999999</v>
      </c>
      <c r="L197" s="12">
        <v>18.986581999999999</v>
      </c>
      <c r="M197" s="12">
        <v>20.027035999999999</v>
      </c>
      <c r="N197" s="12">
        <v>29.338017000000001</v>
      </c>
      <c r="O197" s="18">
        <v>21.683135</v>
      </c>
      <c r="P197" s="18">
        <v>21.178632</v>
      </c>
      <c r="S197" s="23"/>
      <c r="T197" s="1"/>
      <c r="U197" s="1"/>
      <c r="V197" s="1"/>
      <c r="W197" s="1"/>
    </row>
    <row r="198" spans="2:23" ht="17.25" thickBot="1" x14ac:dyDescent="0.3">
      <c r="B198" s="2" t="s">
        <v>147</v>
      </c>
      <c r="C198" s="13" t="s">
        <v>21</v>
      </c>
      <c r="D198" s="20">
        <f t="shared" si="31"/>
        <v>124.03762522999899</v>
      </c>
      <c r="E198" s="20">
        <v>3.1726523799998176</v>
      </c>
      <c r="F198" s="20">
        <v>4.0577170899998691</v>
      </c>
      <c r="G198" s="20">
        <v>8.4520995699997457</v>
      </c>
      <c r="H198" s="20">
        <v>11.31658781</v>
      </c>
      <c r="I198" s="20">
        <v>10.203651409999793</v>
      </c>
      <c r="J198" s="20">
        <v>17.198428610000065</v>
      </c>
      <c r="K198" s="20">
        <v>9.2768449099999089</v>
      </c>
      <c r="L198" s="20">
        <v>13.824322509999774</v>
      </c>
      <c r="M198" s="20">
        <v>14.319185340000104</v>
      </c>
      <c r="N198" s="20">
        <v>13.133222589999832</v>
      </c>
      <c r="O198" s="19">
        <v>10.694116970000096</v>
      </c>
      <c r="P198" s="19">
        <v>8.3887960399999884</v>
      </c>
      <c r="S198" s="23"/>
      <c r="T198" s="1"/>
      <c r="U198" s="1"/>
      <c r="V198" s="1"/>
      <c r="W198" s="1"/>
    </row>
    <row r="199" spans="2:23" ht="16.5" thickTop="1" thickBot="1" x14ac:dyDescent="0.3">
      <c r="L199" s="22"/>
      <c r="T199" s="1"/>
      <c r="U199" s="1"/>
      <c r="V199" s="1"/>
      <c r="W199" s="1"/>
    </row>
    <row r="200" spans="2:23" ht="18.75" thickTop="1" x14ac:dyDescent="0.25">
      <c r="C200" s="5" t="s">
        <v>148</v>
      </c>
      <c r="D200" s="6" t="s">
        <v>1</v>
      </c>
      <c r="E200" s="7" t="s">
        <v>2</v>
      </c>
      <c r="F200" s="7" t="s">
        <v>3</v>
      </c>
      <c r="G200" s="7" t="s">
        <v>4</v>
      </c>
      <c r="H200" s="7" t="s">
        <v>5</v>
      </c>
      <c r="I200" s="7" t="s">
        <v>6</v>
      </c>
      <c r="J200" s="7" t="s">
        <v>7</v>
      </c>
      <c r="K200" s="7" t="s">
        <v>8</v>
      </c>
      <c r="L200" s="7" t="s">
        <v>9</v>
      </c>
      <c r="M200" s="7" t="s">
        <v>10</v>
      </c>
      <c r="N200" s="7" t="s">
        <v>11</v>
      </c>
      <c r="O200" s="7" t="s">
        <v>12</v>
      </c>
      <c r="P200" s="7" t="s">
        <v>13</v>
      </c>
      <c r="T200" s="1"/>
      <c r="U200" s="1"/>
      <c r="V200" s="1"/>
      <c r="W200" s="1"/>
    </row>
    <row r="201" spans="2:23" x14ac:dyDescent="0.25">
      <c r="C201" s="8" t="s">
        <v>1</v>
      </c>
      <c r="D201" s="9">
        <f t="shared" ref="D201" si="32">SUM(E201:P201)</f>
        <v>15896.577689460002</v>
      </c>
      <c r="E201" s="10">
        <f>SUM(E202:E212)</f>
        <v>1524.0635953799999</v>
      </c>
      <c r="F201" s="10">
        <f t="shared" ref="F201:P201" si="33">SUM(F202:F212)</f>
        <v>1198.78030696</v>
      </c>
      <c r="G201" s="10">
        <f t="shared" si="33"/>
        <v>1193.8303379199999</v>
      </c>
      <c r="H201" s="10">
        <f t="shared" si="33"/>
        <v>1288.6073138199999</v>
      </c>
      <c r="I201" s="10">
        <f t="shared" si="33"/>
        <v>1294.9830098100001</v>
      </c>
      <c r="J201" s="10">
        <f t="shared" si="33"/>
        <v>1271.18616348</v>
      </c>
      <c r="K201" s="10">
        <f t="shared" si="33"/>
        <v>1361.0489872000001</v>
      </c>
      <c r="L201" s="10">
        <f t="shared" si="33"/>
        <v>1353.64783388</v>
      </c>
      <c r="M201" s="10">
        <f t="shared" si="33"/>
        <v>1309.84733177</v>
      </c>
      <c r="N201" s="10">
        <f t="shared" si="33"/>
        <v>1329.2897113700001</v>
      </c>
      <c r="O201" s="17">
        <f t="shared" si="33"/>
        <v>1323.38658493</v>
      </c>
      <c r="P201" s="17">
        <f t="shared" si="33"/>
        <v>1447.9065129400001</v>
      </c>
      <c r="T201" s="1"/>
      <c r="U201" s="1"/>
      <c r="V201" s="1"/>
      <c r="W201" s="1"/>
    </row>
    <row r="202" spans="2:23" ht="16.5" x14ac:dyDescent="0.25">
      <c r="B202" s="2" t="s">
        <v>149</v>
      </c>
      <c r="C202" s="11" t="s">
        <v>14</v>
      </c>
      <c r="D202" s="12">
        <f>SUM(E202:P202)</f>
        <v>11826.856819619999</v>
      </c>
      <c r="E202" s="12">
        <v>1151.2813342899999</v>
      </c>
      <c r="F202" s="12">
        <v>925.76814476000004</v>
      </c>
      <c r="G202" s="12">
        <v>908.80514061999997</v>
      </c>
      <c r="H202" s="12">
        <v>989.92706607000002</v>
      </c>
      <c r="I202" s="12">
        <v>989.76408079999999</v>
      </c>
      <c r="J202" s="12">
        <v>949.93405733999998</v>
      </c>
      <c r="K202" s="12">
        <v>1007.63510849</v>
      </c>
      <c r="L202" s="12">
        <v>1008.44052947</v>
      </c>
      <c r="M202" s="12">
        <v>965.30459901999996</v>
      </c>
      <c r="N202" s="12">
        <v>957.67905235000001</v>
      </c>
      <c r="O202" s="18">
        <v>937.21295278000002</v>
      </c>
      <c r="P202" s="18">
        <v>1035.10475363</v>
      </c>
      <c r="T202" s="1"/>
      <c r="U202" s="1"/>
      <c r="V202" s="1"/>
      <c r="W202" s="1"/>
    </row>
    <row r="203" spans="2:23" ht="16.5" x14ac:dyDescent="0.25">
      <c r="B203" s="2" t="s">
        <v>150</v>
      </c>
      <c r="C203" s="11" t="s">
        <v>15</v>
      </c>
      <c r="D203" s="12">
        <f t="shared" ref="D203:D212" si="34">SUM(E203:P203)</f>
        <v>2449.1132974800003</v>
      </c>
      <c r="E203" s="12">
        <v>231.31333723</v>
      </c>
      <c r="F203" s="12">
        <v>150.81137971999999</v>
      </c>
      <c r="G203" s="12">
        <v>155.82533627000001</v>
      </c>
      <c r="H203" s="12">
        <v>178.81043618999999</v>
      </c>
      <c r="I203" s="12">
        <v>173.27632503000001</v>
      </c>
      <c r="J203" s="12">
        <v>189.47252779999999</v>
      </c>
      <c r="K203" s="12">
        <v>204.75687397999999</v>
      </c>
      <c r="L203" s="12">
        <v>215.15111992000001</v>
      </c>
      <c r="M203" s="12">
        <v>216.02533173</v>
      </c>
      <c r="N203" s="12">
        <v>228.84449848</v>
      </c>
      <c r="O203" s="18">
        <v>241.14018938999999</v>
      </c>
      <c r="P203" s="18">
        <v>263.68594173999998</v>
      </c>
      <c r="T203" s="1"/>
      <c r="U203" s="1"/>
      <c r="V203" s="1"/>
      <c r="W203" s="1"/>
    </row>
    <row r="204" spans="2:23" ht="16.5" x14ac:dyDescent="0.25">
      <c r="B204" s="2" t="s">
        <v>151</v>
      </c>
      <c r="C204" s="11" t="s">
        <v>16</v>
      </c>
      <c r="D204" s="12">
        <f t="shared" si="34"/>
        <v>363.59577440999999</v>
      </c>
      <c r="E204" s="12">
        <v>34.293317309999999</v>
      </c>
      <c r="F204" s="12">
        <v>27.9988025</v>
      </c>
      <c r="G204" s="12">
        <v>27.708093089999998</v>
      </c>
      <c r="H204" s="12">
        <v>32.440173710000003</v>
      </c>
      <c r="I204" s="12">
        <v>29.32139192</v>
      </c>
      <c r="J204" s="12">
        <v>29.018783280000001</v>
      </c>
      <c r="K204" s="12">
        <v>27.796779730000001</v>
      </c>
      <c r="L204" s="12">
        <v>21.29145226</v>
      </c>
      <c r="M204" s="12">
        <v>28.793938480000001</v>
      </c>
      <c r="N204" s="12">
        <v>37.503292530000003</v>
      </c>
      <c r="O204" s="18">
        <v>33.541057700000003</v>
      </c>
      <c r="P204" s="18">
        <v>33.888691899999998</v>
      </c>
      <c r="T204" s="1"/>
      <c r="U204" s="1"/>
      <c r="V204" s="1"/>
      <c r="W204" s="1"/>
    </row>
    <row r="205" spans="2:23" ht="16.5" x14ac:dyDescent="0.25">
      <c r="B205" s="2" t="s">
        <v>152</v>
      </c>
      <c r="C205" s="11" t="s">
        <v>17</v>
      </c>
      <c r="D205" s="12">
        <f t="shared" si="34"/>
        <v>522.58818900000006</v>
      </c>
      <c r="E205" s="12">
        <v>42.318415000000002</v>
      </c>
      <c r="F205" s="12">
        <v>39.326709999999999</v>
      </c>
      <c r="G205" s="12">
        <v>45.290128000000003</v>
      </c>
      <c r="H205" s="12">
        <v>38.568835999999997</v>
      </c>
      <c r="I205" s="12">
        <v>43.999523000000003</v>
      </c>
      <c r="J205" s="12">
        <v>46.731754000000002</v>
      </c>
      <c r="K205" s="12">
        <v>43.125394</v>
      </c>
      <c r="L205" s="12">
        <v>46.766199999999998</v>
      </c>
      <c r="M205" s="12">
        <v>40.678727000000002</v>
      </c>
      <c r="N205" s="12">
        <v>43.514282000000001</v>
      </c>
      <c r="O205" s="18">
        <v>47.013793</v>
      </c>
      <c r="P205" s="18">
        <v>45.254427</v>
      </c>
      <c r="T205" s="1"/>
      <c r="U205" s="1"/>
      <c r="V205" s="1"/>
      <c r="W205" s="1"/>
    </row>
    <row r="206" spans="2:23" ht="16.5" x14ac:dyDescent="0.25">
      <c r="B206" s="2" t="s">
        <v>186</v>
      </c>
      <c r="C206" s="11" t="s">
        <v>177</v>
      </c>
      <c r="D206" s="12">
        <f t="shared" si="34"/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T206" s="1"/>
      <c r="U206" s="1"/>
      <c r="V206" s="1"/>
      <c r="W206" s="1"/>
    </row>
    <row r="207" spans="2:23" ht="16.5" x14ac:dyDescent="0.25">
      <c r="B207" s="2" t="s">
        <v>187</v>
      </c>
      <c r="C207" s="11" t="s">
        <v>178</v>
      </c>
      <c r="D207" s="12">
        <f t="shared" si="34"/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T207" s="1"/>
      <c r="U207" s="1"/>
      <c r="V207" s="1"/>
      <c r="W207" s="1"/>
    </row>
    <row r="208" spans="2:23" ht="16.5" x14ac:dyDescent="0.25">
      <c r="B208" s="2" t="s">
        <v>188</v>
      </c>
      <c r="C208" s="11" t="s">
        <v>179</v>
      </c>
      <c r="D208" s="12">
        <f t="shared" si="34"/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T208" s="1"/>
      <c r="U208" s="1"/>
      <c r="V208" s="1"/>
      <c r="W208" s="1"/>
    </row>
    <row r="209" spans="1:19" s="1" customFormat="1" ht="16.5" x14ac:dyDescent="0.25">
      <c r="A209" s="21"/>
      <c r="B209" s="2" t="s">
        <v>153</v>
      </c>
      <c r="C209" s="11" t="s">
        <v>18</v>
      </c>
      <c r="D209" s="12">
        <f t="shared" si="34"/>
        <v>91.611312000000012</v>
      </c>
      <c r="E209" s="12">
        <v>4.0224330000000004</v>
      </c>
      <c r="F209" s="12">
        <v>8.8721440000000005</v>
      </c>
      <c r="G209" s="12">
        <v>4.441065</v>
      </c>
      <c r="H209" s="12">
        <v>3.7587480000000002</v>
      </c>
      <c r="I209" s="12">
        <v>8.9127229999999997</v>
      </c>
      <c r="J209" s="12">
        <v>4.7621669999999998</v>
      </c>
      <c r="K209" s="12">
        <v>4.9557310000000001</v>
      </c>
      <c r="L209" s="12">
        <v>8.1997499999999999</v>
      </c>
      <c r="M209" s="12">
        <v>9.3565199999999997</v>
      </c>
      <c r="N209" s="12">
        <v>16.690009</v>
      </c>
      <c r="O209" s="18">
        <v>9.0463810000000002</v>
      </c>
      <c r="P209" s="18">
        <v>8.5936409999999999</v>
      </c>
      <c r="Q209" s="15"/>
      <c r="R209" s="15"/>
      <c r="S209" s="15"/>
    </row>
    <row r="210" spans="1:19" s="1" customFormat="1" ht="16.5" x14ac:dyDescent="0.25">
      <c r="A210" s="21"/>
      <c r="B210" s="2" t="s">
        <v>154</v>
      </c>
      <c r="C210" s="11" t="s">
        <v>19</v>
      </c>
      <c r="D210" s="12">
        <f t="shared" si="34"/>
        <v>221.76563800000005</v>
      </c>
      <c r="E210" s="12">
        <v>17.054565</v>
      </c>
      <c r="F210" s="12">
        <v>16.103821</v>
      </c>
      <c r="G210" s="12">
        <v>16.734365</v>
      </c>
      <c r="H210" s="12">
        <v>14.449093</v>
      </c>
      <c r="I210" s="12">
        <v>19.727347999999999</v>
      </c>
      <c r="J210" s="12">
        <v>19.223361000000001</v>
      </c>
      <c r="K210" s="12">
        <v>35.890996000000001</v>
      </c>
      <c r="L210" s="12">
        <v>19.400749000000001</v>
      </c>
      <c r="M210" s="12">
        <v>15.757448</v>
      </c>
      <c r="N210" s="12">
        <v>15.643618</v>
      </c>
      <c r="O210" s="18">
        <v>14.959819</v>
      </c>
      <c r="P210" s="18">
        <v>16.820454999999999</v>
      </c>
      <c r="Q210" s="15"/>
      <c r="R210" s="15"/>
      <c r="S210" s="15"/>
    </row>
    <row r="211" spans="1:19" s="1" customFormat="1" ht="16.5" x14ac:dyDescent="0.25">
      <c r="A211" s="21"/>
      <c r="B211" s="2" t="s">
        <v>155</v>
      </c>
      <c r="C211" s="11" t="s">
        <v>20</v>
      </c>
      <c r="D211" s="12">
        <f t="shared" si="34"/>
        <v>265.60618099999999</v>
      </c>
      <c r="E211" s="12">
        <v>34.241644999999998</v>
      </c>
      <c r="F211" s="12">
        <v>19.987590999999998</v>
      </c>
      <c r="G211" s="12">
        <v>18.708399</v>
      </c>
      <c r="H211" s="12">
        <v>21.970421999999999</v>
      </c>
      <c r="I211" s="12">
        <v>19.391524</v>
      </c>
      <c r="J211" s="12">
        <v>21.095960000000002</v>
      </c>
      <c r="K211" s="12">
        <v>21.189733</v>
      </c>
      <c r="L211" s="12">
        <v>20.608315999999999</v>
      </c>
      <c r="M211" s="12">
        <v>20.042853000000001</v>
      </c>
      <c r="N211" s="12">
        <v>19.803920999999999</v>
      </c>
      <c r="O211" s="18">
        <v>26.317753</v>
      </c>
      <c r="P211" s="18">
        <v>22.248063999999999</v>
      </c>
      <c r="Q211" s="15"/>
      <c r="R211" s="15"/>
      <c r="S211" s="15"/>
    </row>
    <row r="212" spans="1:19" s="1" customFormat="1" ht="17.25" thickBot="1" x14ac:dyDescent="0.3">
      <c r="A212" s="21"/>
      <c r="B212" s="2" t="s">
        <v>156</v>
      </c>
      <c r="C212" s="13" t="s">
        <v>21</v>
      </c>
      <c r="D212" s="20">
        <f t="shared" si="34"/>
        <v>155.44047795000097</v>
      </c>
      <c r="E212" s="20">
        <v>9.5385485500000868</v>
      </c>
      <c r="F212" s="20">
        <v>9.9117139799998313</v>
      </c>
      <c r="G212" s="20">
        <v>16.317810939999845</v>
      </c>
      <c r="H212" s="20">
        <v>8.6825388500001281</v>
      </c>
      <c r="I212" s="20">
        <v>10.590094060000411</v>
      </c>
      <c r="J212" s="20">
        <v>10.947553059999791</v>
      </c>
      <c r="K212" s="20">
        <v>15.698371000000179</v>
      </c>
      <c r="L212" s="20">
        <v>13.789717230000178</v>
      </c>
      <c r="M212" s="20">
        <v>13.887914540000111</v>
      </c>
      <c r="N212" s="20">
        <v>9.6110380100001294</v>
      </c>
      <c r="O212" s="19">
        <v>14.154639059999909</v>
      </c>
      <c r="P212" s="19">
        <v>22.310538670000369</v>
      </c>
    </row>
    <row r="213" spans="1:19" s="1" customFormat="1" ht="16.5" thickTop="1" thickBot="1" x14ac:dyDescent="0.3">
      <c r="A213" s="21"/>
      <c r="B213" s="2"/>
    </row>
    <row r="214" spans="1:19" s="1" customFormat="1" ht="18.75" thickTop="1" x14ac:dyDescent="0.25">
      <c r="A214" s="21"/>
      <c r="B214" s="2"/>
      <c r="C214" s="5" t="s">
        <v>157</v>
      </c>
      <c r="D214" s="6" t="s">
        <v>1</v>
      </c>
      <c r="E214" s="7" t="s">
        <v>2</v>
      </c>
      <c r="F214" s="7" t="s">
        <v>3</v>
      </c>
      <c r="G214" s="7" t="s">
        <v>4</v>
      </c>
      <c r="H214" s="7" t="s">
        <v>5</v>
      </c>
      <c r="I214" s="7" t="s">
        <v>6</v>
      </c>
      <c r="J214" s="7" t="s">
        <v>7</v>
      </c>
      <c r="K214" s="7" t="s">
        <v>8</v>
      </c>
      <c r="L214" s="7" t="s">
        <v>9</v>
      </c>
      <c r="M214" s="7" t="s">
        <v>10</v>
      </c>
      <c r="N214" s="7" t="s">
        <v>11</v>
      </c>
      <c r="O214" s="7" t="s">
        <v>12</v>
      </c>
      <c r="P214" s="7" t="s">
        <v>13</v>
      </c>
    </row>
    <row r="215" spans="1:19" s="1" customFormat="1" x14ac:dyDescent="0.25">
      <c r="A215" s="21"/>
      <c r="B215" s="2"/>
      <c r="C215" s="8" t="s">
        <v>1</v>
      </c>
      <c r="D215" s="9">
        <f t="shared" ref="D215" si="35">SUM(E215:P215)</f>
        <v>15991.81041206</v>
      </c>
      <c r="E215" s="10">
        <f>SUM(E216:E226)</f>
        <v>1754.2369130900001</v>
      </c>
      <c r="F215" s="10">
        <f t="shared" ref="F215:P215" si="36">SUM(F216:F226)</f>
        <v>1293.6361931499998</v>
      </c>
      <c r="G215" s="10">
        <f t="shared" si="36"/>
        <v>665.24848695000003</v>
      </c>
      <c r="H215" s="10">
        <f t="shared" si="36"/>
        <v>1803.1877575399999</v>
      </c>
      <c r="I215" s="10">
        <f t="shared" si="36"/>
        <v>1122.5490570199997</v>
      </c>
      <c r="J215" s="10">
        <f t="shared" si="36"/>
        <v>1119.1226531299997</v>
      </c>
      <c r="K215" s="10">
        <f t="shared" si="36"/>
        <v>1194.3170241799999</v>
      </c>
      <c r="L215" s="10">
        <f t="shared" si="36"/>
        <v>1297.13702635</v>
      </c>
      <c r="M215" s="10">
        <f t="shared" si="36"/>
        <v>1369.5894581500002</v>
      </c>
      <c r="N215" s="24">
        <f t="shared" si="36"/>
        <v>1393.6515889100001</v>
      </c>
      <c r="O215" s="17">
        <f t="shared" si="36"/>
        <v>1468.1331426499999</v>
      </c>
      <c r="P215" s="17">
        <f t="shared" si="36"/>
        <v>1511.00111094</v>
      </c>
    </row>
    <row r="216" spans="1:19" s="1" customFormat="1" ht="16.5" x14ac:dyDescent="0.25">
      <c r="A216" s="21"/>
      <c r="B216" s="2" t="s">
        <v>158</v>
      </c>
      <c r="C216" s="11" t="s">
        <v>14</v>
      </c>
      <c r="D216" s="12">
        <f>SUM(E216:P216)</f>
        <v>11673.660488150001</v>
      </c>
      <c r="E216" s="12">
        <v>1259.95599214</v>
      </c>
      <c r="F216" s="12">
        <v>940.36738534999995</v>
      </c>
      <c r="G216" s="12">
        <v>352.35986544000002</v>
      </c>
      <c r="H216" s="12">
        <v>1537.10856939</v>
      </c>
      <c r="I216" s="12">
        <v>773.45936109000002</v>
      </c>
      <c r="J216" s="12">
        <v>822.94863050000004</v>
      </c>
      <c r="K216" s="12">
        <v>870.72115244999998</v>
      </c>
      <c r="L216" s="12">
        <v>960.16548626999997</v>
      </c>
      <c r="M216" s="12">
        <v>1004.45566494</v>
      </c>
      <c r="N216" s="25">
        <v>1017.6621545100001</v>
      </c>
      <c r="O216" s="18">
        <v>1081.6148774799999</v>
      </c>
      <c r="P216" s="18">
        <v>1052.8413485900001</v>
      </c>
    </row>
    <row r="217" spans="1:19" s="1" customFormat="1" ht="16.5" x14ac:dyDescent="0.25">
      <c r="A217" s="21"/>
      <c r="B217" s="2" t="s">
        <v>159</v>
      </c>
      <c r="C217" s="11" t="s">
        <v>15</v>
      </c>
      <c r="D217" s="12">
        <f t="shared" ref="D217:D226" si="37">SUM(E217:P217)</f>
        <v>2732.7637104300002</v>
      </c>
      <c r="E217" s="12">
        <v>326.31916713999999</v>
      </c>
      <c r="F217" s="12">
        <v>216.99436342000001</v>
      </c>
      <c r="G217" s="12">
        <v>223.98190750000001</v>
      </c>
      <c r="H217" s="12">
        <v>160.26981291000001</v>
      </c>
      <c r="I217" s="12">
        <v>241.81993077999999</v>
      </c>
      <c r="J217" s="12">
        <v>193.77417782000001</v>
      </c>
      <c r="K217" s="12">
        <v>203.15857912000001</v>
      </c>
      <c r="L217" s="12">
        <v>214.24740947999999</v>
      </c>
      <c r="M217" s="12">
        <v>228.30508924</v>
      </c>
      <c r="N217" s="25">
        <v>226.84083376999999</v>
      </c>
      <c r="O217" s="18">
        <v>237.97808752</v>
      </c>
      <c r="P217" s="18">
        <v>259.07435172999999</v>
      </c>
    </row>
    <row r="218" spans="1:19" s="1" customFormat="1" ht="16.5" x14ac:dyDescent="0.25">
      <c r="A218" s="21"/>
      <c r="B218" s="2" t="s">
        <v>160</v>
      </c>
      <c r="C218" s="11" t="s">
        <v>16</v>
      </c>
      <c r="D218" s="12">
        <f t="shared" si="37"/>
        <v>425.59013140999997</v>
      </c>
      <c r="E218" s="12">
        <v>42.019835669999999</v>
      </c>
      <c r="F218" s="12">
        <v>33.993738</v>
      </c>
      <c r="G218" s="12">
        <v>33.432425899999998</v>
      </c>
      <c r="H218" s="12">
        <v>22.221730539999999</v>
      </c>
      <c r="I218" s="12">
        <v>43.728691439999999</v>
      </c>
      <c r="J218" s="12">
        <v>31.321326129999999</v>
      </c>
      <c r="K218" s="12">
        <v>32.106895870000002</v>
      </c>
      <c r="L218" s="12">
        <v>32.212460669999999</v>
      </c>
      <c r="M218" s="12">
        <v>43.35977115</v>
      </c>
      <c r="N218" s="25">
        <v>34.512793180000003</v>
      </c>
      <c r="O218" s="18">
        <v>38.128056469999997</v>
      </c>
      <c r="P218" s="18">
        <v>38.552406390000002</v>
      </c>
    </row>
    <row r="219" spans="1:19" s="1" customFormat="1" ht="16.5" x14ac:dyDescent="0.25">
      <c r="A219" s="21"/>
      <c r="B219" s="2" t="s">
        <v>161</v>
      </c>
      <c r="C219" s="11" t="s">
        <v>17</v>
      </c>
      <c r="D219" s="12">
        <f t="shared" si="37"/>
        <v>464.88010757000001</v>
      </c>
      <c r="E219" s="12">
        <v>46.498694209999996</v>
      </c>
      <c r="F219" s="12">
        <v>42.826324730000003</v>
      </c>
      <c r="G219" s="12">
        <v>23.885938580000001</v>
      </c>
      <c r="H219" s="12">
        <v>41.720010019999997</v>
      </c>
      <c r="I219" s="12">
        <v>32.560569559999998</v>
      </c>
      <c r="J219" s="12">
        <v>33.158131840000003</v>
      </c>
      <c r="K219" s="12">
        <v>38.912866809999997</v>
      </c>
      <c r="L219" s="12">
        <v>37.518196119999999</v>
      </c>
      <c r="M219" s="12">
        <v>39.290080629999999</v>
      </c>
      <c r="N219" s="25">
        <v>44.274129780000003</v>
      </c>
      <c r="O219" s="18">
        <v>35.117652399999997</v>
      </c>
      <c r="P219" s="18">
        <v>49.11751289</v>
      </c>
    </row>
    <row r="220" spans="1:19" s="1" customFormat="1" ht="16.5" x14ac:dyDescent="0.25">
      <c r="A220" s="21"/>
      <c r="B220" s="2" t="s">
        <v>183</v>
      </c>
      <c r="C220" s="11" t="s">
        <v>177</v>
      </c>
      <c r="D220" s="12">
        <f t="shared" si="37"/>
        <v>0.54961194000000002</v>
      </c>
      <c r="E220" s="12">
        <v>0</v>
      </c>
      <c r="F220" s="12">
        <v>0</v>
      </c>
      <c r="G220" s="12">
        <v>0</v>
      </c>
      <c r="H220" s="12">
        <v>4.0299999999999998E-4</v>
      </c>
      <c r="I220" s="12">
        <v>5.3345099999999998E-3</v>
      </c>
      <c r="J220" s="12">
        <v>1.4831489999999999E-2</v>
      </c>
      <c r="K220" s="12">
        <v>4.3983710000000002E-2</v>
      </c>
      <c r="L220" s="12">
        <v>7.0854449999999999E-2</v>
      </c>
      <c r="M220" s="12">
        <v>8.1345689999999998E-2</v>
      </c>
      <c r="N220" s="25">
        <v>0.11110914</v>
      </c>
      <c r="O220" s="18">
        <v>9.4335810000000006E-2</v>
      </c>
      <c r="P220" s="18">
        <v>0.12741414000000001</v>
      </c>
    </row>
    <row r="221" spans="1:19" s="1" customFormat="1" ht="16.5" x14ac:dyDescent="0.25">
      <c r="A221" s="21"/>
      <c r="B221" s="2" t="s">
        <v>184</v>
      </c>
      <c r="C221" s="11" t="s">
        <v>178</v>
      </c>
      <c r="D221" s="12">
        <f t="shared" si="37"/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</row>
    <row r="222" spans="1:19" s="1" customFormat="1" ht="16.5" x14ac:dyDescent="0.25">
      <c r="A222" s="21"/>
      <c r="B222" s="2" t="s">
        <v>185</v>
      </c>
      <c r="C222" s="11" t="s">
        <v>179</v>
      </c>
      <c r="D222" s="12">
        <f t="shared" si="37"/>
        <v>0.17073932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25">
        <v>2.0999999999999999E-5</v>
      </c>
      <c r="O222" s="18">
        <v>3.371528E-2</v>
      </c>
      <c r="P222" s="18">
        <v>0.13700303999999999</v>
      </c>
    </row>
    <row r="223" spans="1:19" s="1" customFormat="1" ht="16.5" x14ac:dyDescent="0.25">
      <c r="A223" s="21"/>
      <c r="B223" s="2" t="s">
        <v>162</v>
      </c>
      <c r="C223" s="11" t="s">
        <v>18</v>
      </c>
      <c r="D223" s="12">
        <f t="shared" si="37"/>
        <v>69.392020559999992</v>
      </c>
      <c r="E223" s="12">
        <v>9.9176646399999999</v>
      </c>
      <c r="F223" s="12">
        <v>9.2426125799999994</v>
      </c>
      <c r="G223" s="12">
        <v>3.2239680800000001</v>
      </c>
      <c r="H223" s="12">
        <v>3.6872856700000001</v>
      </c>
      <c r="I223" s="12">
        <v>3.7045007399999998</v>
      </c>
      <c r="J223" s="12">
        <v>3.86151475</v>
      </c>
      <c r="K223" s="12">
        <v>3.5250847799999998</v>
      </c>
      <c r="L223" s="12">
        <v>5.6501511799999999</v>
      </c>
      <c r="M223" s="12">
        <v>6.17267498</v>
      </c>
      <c r="N223" s="25">
        <v>7.1075092599999996</v>
      </c>
      <c r="O223" s="18">
        <v>6.7526712199999999</v>
      </c>
      <c r="P223" s="18">
        <v>6.5463826799999998</v>
      </c>
    </row>
    <row r="224" spans="1:19" s="1" customFormat="1" ht="16.5" x14ac:dyDescent="0.25">
      <c r="A224" s="21"/>
      <c r="B224" s="2" t="s">
        <v>163</v>
      </c>
      <c r="C224" s="11" t="s">
        <v>19</v>
      </c>
      <c r="D224" s="12">
        <f t="shared" si="37"/>
        <v>185.05431788000001</v>
      </c>
      <c r="E224" s="12">
        <v>17.631898369999998</v>
      </c>
      <c r="F224" s="12">
        <v>16.484647850000002</v>
      </c>
      <c r="G224" s="12">
        <v>9.2473014500000001</v>
      </c>
      <c r="H224" s="12">
        <v>3.60824202</v>
      </c>
      <c r="I224" s="12">
        <v>7.4421764399999999</v>
      </c>
      <c r="J224" s="12">
        <v>11.965367049999999</v>
      </c>
      <c r="K224" s="12">
        <v>18.172703389999999</v>
      </c>
      <c r="L224" s="12">
        <v>17.614666870000001</v>
      </c>
      <c r="M224" s="12">
        <v>19.887838349999999</v>
      </c>
      <c r="N224" s="25">
        <v>22.39432292</v>
      </c>
      <c r="O224" s="18">
        <v>19.609699689999999</v>
      </c>
      <c r="P224" s="18">
        <v>20.995453479999998</v>
      </c>
    </row>
    <row r="225" spans="1:16" s="1" customFormat="1" ht="16.5" x14ac:dyDescent="0.25">
      <c r="A225" s="21"/>
      <c r="B225" s="2" t="s">
        <v>164</v>
      </c>
      <c r="C225" s="11" t="s">
        <v>20</v>
      </c>
      <c r="D225" s="12">
        <f t="shared" si="37"/>
        <v>245.09083480000001</v>
      </c>
      <c r="E225" s="12">
        <v>37.528886280000002</v>
      </c>
      <c r="F225" s="12">
        <v>22.4692863</v>
      </c>
      <c r="G225" s="12">
        <v>10.503474239999999</v>
      </c>
      <c r="H225" s="12">
        <v>28.919052860000001</v>
      </c>
      <c r="I225" s="12">
        <v>13.82497512</v>
      </c>
      <c r="J225" s="12">
        <v>14.383762239999999</v>
      </c>
      <c r="K225" s="12">
        <v>18.906319289999999</v>
      </c>
      <c r="L225" s="12">
        <v>20.82904323</v>
      </c>
      <c r="M225" s="12">
        <v>18.988056069999999</v>
      </c>
      <c r="N225" s="25">
        <v>19.197500269999999</v>
      </c>
      <c r="O225" s="18">
        <v>19.332736359999998</v>
      </c>
      <c r="P225" s="18">
        <v>20.207742540000002</v>
      </c>
    </row>
    <row r="226" spans="1:16" s="1" customFormat="1" ht="17.25" thickBot="1" x14ac:dyDescent="0.3">
      <c r="A226" s="21"/>
      <c r="B226" s="2" t="s">
        <v>165</v>
      </c>
      <c r="C226" s="13" t="s">
        <v>21</v>
      </c>
      <c r="D226" s="20">
        <f t="shared" si="37"/>
        <v>194.65845000000002</v>
      </c>
      <c r="E226" s="20">
        <v>14.36477464</v>
      </c>
      <c r="F226" s="20">
        <v>11.257834920000001</v>
      </c>
      <c r="G226" s="20">
        <v>8.6136057600000004</v>
      </c>
      <c r="H226" s="20">
        <v>5.6526511299999997</v>
      </c>
      <c r="I226" s="20">
        <v>6.0035173400000001</v>
      </c>
      <c r="J226" s="20">
        <v>7.6949113100000002</v>
      </c>
      <c r="K226" s="20">
        <v>8.7694387599999999</v>
      </c>
      <c r="L226" s="20">
        <v>8.8287580800000001</v>
      </c>
      <c r="M226" s="20">
        <v>9.0489370999999998</v>
      </c>
      <c r="N226" s="26">
        <v>21.551215079999999</v>
      </c>
      <c r="O226" s="19">
        <v>29.471310419999998</v>
      </c>
      <c r="P226" s="19">
        <v>63.40149546</v>
      </c>
    </row>
    <row r="227" spans="1:16" s="1" customFormat="1" ht="16.5" thickTop="1" thickBot="1" x14ac:dyDescent="0.3">
      <c r="A227" s="21"/>
      <c r="B227" s="2"/>
    </row>
    <row r="228" spans="1:16" s="1" customFormat="1" ht="18.75" thickTop="1" x14ac:dyDescent="0.25">
      <c r="A228" s="21"/>
      <c r="B228" s="2"/>
      <c r="C228" s="5" t="s">
        <v>167</v>
      </c>
      <c r="D228" s="6" t="s">
        <v>1</v>
      </c>
      <c r="E228" s="7" t="s">
        <v>2</v>
      </c>
      <c r="F228" s="7" t="s">
        <v>3</v>
      </c>
      <c r="G228" s="7" t="s">
        <v>4</v>
      </c>
      <c r="H228" s="7" t="s">
        <v>5</v>
      </c>
      <c r="I228" s="7" t="s">
        <v>6</v>
      </c>
      <c r="J228" s="7" t="s">
        <v>7</v>
      </c>
      <c r="K228" s="7" t="s">
        <v>8</v>
      </c>
      <c r="L228" s="7" t="s">
        <v>9</v>
      </c>
      <c r="M228" s="7" t="s">
        <v>10</v>
      </c>
      <c r="N228" s="7" t="s">
        <v>11</v>
      </c>
      <c r="O228" s="7" t="s">
        <v>12</v>
      </c>
      <c r="P228" s="7" t="s">
        <v>13</v>
      </c>
    </row>
    <row r="229" spans="1:16" s="1" customFormat="1" x14ac:dyDescent="0.25">
      <c r="A229" s="21"/>
      <c r="B229" s="2"/>
      <c r="C229" s="8" t="s">
        <v>1</v>
      </c>
      <c r="D229" s="9">
        <f t="shared" ref="D229" si="38">SUM(E229:P229)</f>
        <v>18226.17436646</v>
      </c>
      <c r="E229" s="10">
        <f>SUM(E230:E240)</f>
        <v>1981.0929212099998</v>
      </c>
      <c r="F229" s="10">
        <f t="shared" ref="F229:P229" si="39">SUM(F230:F240)</f>
        <v>1447.1586126399998</v>
      </c>
      <c r="G229" s="10">
        <f t="shared" si="39"/>
        <v>1389.5841370700002</v>
      </c>
      <c r="H229" s="10">
        <f t="shared" si="39"/>
        <v>1519.9461122299999</v>
      </c>
      <c r="I229" s="10">
        <f t="shared" si="39"/>
        <v>1438.6421871699999</v>
      </c>
      <c r="J229" s="10">
        <f t="shared" si="39"/>
        <v>1484.8758142999998</v>
      </c>
      <c r="K229" s="10">
        <f t="shared" si="39"/>
        <v>1467.7734747099998</v>
      </c>
      <c r="L229" s="10">
        <f t="shared" si="39"/>
        <v>1482.9904155399997</v>
      </c>
      <c r="M229" s="10">
        <f t="shared" si="39"/>
        <v>1462.1518369999999</v>
      </c>
      <c r="N229" s="24">
        <f t="shared" si="39"/>
        <v>1475.4701082899996</v>
      </c>
      <c r="O229" s="17">
        <f t="shared" si="39"/>
        <v>1497.9435709800002</v>
      </c>
      <c r="P229" s="17">
        <f t="shared" si="39"/>
        <v>1578.54517532</v>
      </c>
    </row>
    <row r="230" spans="1:16" s="1" customFormat="1" ht="16.5" x14ac:dyDescent="0.25">
      <c r="A230" s="21"/>
      <c r="B230" s="2" t="s">
        <v>168</v>
      </c>
      <c r="C230" s="11" t="s">
        <v>14</v>
      </c>
      <c r="D230" s="12">
        <f>SUM(E230:P230)</f>
        <v>12952.46838464</v>
      </c>
      <c r="E230" s="12">
        <v>1485.8797694299999</v>
      </c>
      <c r="F230" s="12">
        <v>1036.0873045799999</v>
      </c>
      <c r="G230" s="12">
        <v>999.58958929000005</v>
      </c>
      <c r="H230" s="12">
        <v>1080.14160247</v>
      </c>
      <c r="I230" s="12">
        <v>1017.90129831</v>
      </c>
      <c r="J230" s="12">
        <v>1060.47886453</v>
      </c>
      <c r="K230" s="12">
        <v>1025.9092594599999</v>
      </c>
      <c r="L230" s="12">
        <v>1048.69673775</v>
      </c>
      <c r="M230" s="12">
        <v>1034.74948199</v>
      </c>
      <c r="N230" s="25">
        <v>1029.82896293</v>
      </c>
      <c r="O230" s="18">
        <v>1047.3270673500001</v>
      </c>
      <c r="P230" s="18">
        <v>1085.87844655</v>
      </c>
    </row>
    <row r="231" spans="1:16" s="1" customFormat="1" ht="16.5" x14ac:dyDescent="0.25">
      <c r="A231" s="21"/>
      <c r="B231" s="2" t="s">
        <v>169</v>
      </c>
      <c r="C231" s="11" t="s">
        <v>15</v>
      </c>
      <c r="D231" s="12">
        <f t="shared" ref="D231:D240" si="40">SUM(E231:P231)</f>
        <v>3353.8818900400001</v>
      </c>
      <c r="E231" s="12">
        <v>335.07059802999999</v>
      </c>
      <c r="F231" s="12">
        <v>219.03674179000001</v>
      </c>
      <c r="G231" s="12">
        <v>237.28009607999999</v>
      </c>
      <c r="H231" s="12">
        <v>279.76251284</v>
      </c>
      <c r="I231" s="12">
        <v>266.59553412999998</v>
      </c>
      <c r="J231" s="12">
        <v>276.96696207999997</v>
      </c>
      <c r="K231" s="12">
        <v>275.69552308999999</v>
      </c>
      <c r="L231" s="12">
        <v>283.29364220999997</v>
      </c>
      <c r="M231" s="12">
        <v>281.11614213000001</v>
      </c>
      <c r="N231" s="25">
        <v>278.83378651999999</v>
      </c>
      <c r="O231" s="18">
        <v>293.64607224000002</v>
      </c>
      <c r="P231" s="18">
        <v>326.58427890000002</v>
      </c>
    </row>
    <row r="232" spans="1:16" s="1" customFormat="1" ht="16.5" x14ac:dyDescent="0.25">
      <c r="A232" s="21"/>
      <c r="B232" s="2" t="s">
        <v>170</v>
      </c>
      <c r="C232" s="11" t="s">
        <v>16</v>
      </c>
      <c r="D232" s="12">
        <f t="shared" si="40"/>
        <v>464.23335336000002</v>
      </c>
      <c r="E232" s="12">
        <v>44.224930649999997</v>
      </c>
      <c r="F232" s="12">
        <v>34.352601880000002</v>
      </c>
      <c r="G232" s="12">
        <v>34.421074879999999</v>
      </c>
      <c r="H232" s="12">
        <v>40.324249000000002</v>
      </c>
      <c r="I232" s="12">
        <v>38.012771460000003</v>
      </c>
      <c r="J232" s="12">
        <v>40.585168609999997</v>
      </c>
      <c r="K232" s="12">
        <v>37.017006870000003</v>
      </c>
      <c r="L232" s="12">
        <v>35.218250189999999</v>
      </c>
      <c r="M232" s="12">
        <v>33.115343590000002</v>
      </c>
      <c r="N232" s="25">
        <v>46.892384669999998</v>
      </c>
      <c r="O232" s="18">
        <v>38.041803829999999</v>
      </c>
      <c r="P232" s="18">
        <v>42.027767730000001</v>
      </c>
    </row>
    <row r="233" spans="1:16" s="1" customFormat="1" ht="16.5" x14ac:dyDescent="0.25">
      <c r="A233" s="21"/>
      <c r="B233" s="2" t="s">
        <v>171</v>
      </c>
      <c r="C233" s="11" t="s">
        <v>17</v>
      </c>
      <c r="D233" s="12">
        <f t="shared" si="40"/>
        <v>552.85411182999997</v>
      </c>
      <c r="E233" s="12">
        <v>45.99530137</v>
      </c>
      <c r="F233" s="12">
        <v>37.303756329999999</v>
      </c>
      <c r="G233" s="12">
        <v>45.182388199999998</v>
      </c>
      <c r="H233" s="12">
        <v>45.649769880000001</v>
      </c>
      <c r="I233" s="12">
        <v>43.662281059999998</v>
      </c>
      <c r="J233" s="12">
        <v>46.642144940000001</v>
      </c>
      <c r="K233" s="12">
        <v>52.790952169999997</v>
      </c>
      <c r="L233" s="12">
        <v>44.07439651</v>
      </c>
      <c r="M233" s="12">
        <v>45.874323459999999</v>
      </c>
      <c r="N233" s="25">
        <v>49.040129919999998</v>
      </c>
      <c r="O233" s="18">
        <v>42.771124960000002</v>
      </c>
      <c r="P233" s="18">
        <v>53.86754303</v>
      </c>
    </row>
    <row r="234" spans="1:16" s="1" customFormat="1" ht="16.5" x14ac:dyDescent="0.25">
      <c r="A234" s="21"/>
      <c r="B234" s="2" t="s">
        <v>180</v>
      </c>
      <c r="C234" s="11" t="s">
        <v>177</v>
      </c>
      <c r="D234" s="12">
        <f t="shared" si="40"/>
        <v>3.7245522500000003</v>
      </c>
      <c r="E234" s="12">
        <v>0.14757708999999999</v>
      </c>
      <c r="F234" s="12">
        <v>0.13401446</v>
      </c>
      <c r="G234" s="12">
        <v>0.21937091</v>
      </c>
      <c r="H234" s="12">
        <v>0.25920106999999998</v>
      </c>
      <c r="I234" s="12">
        <v>0.21818351</v>
      </c>
      <c r="J234" s="12">
        <v>0.29280583999999998</v>
      </c>
      <c r="K234" s="12">
        <v>0.33814309999999997</v>
      </c>
      <c r="L234" s="12">
        <v>0.28268187</v>
      </c>
      <c r="M234" s="12">
        <v>0.35761095999999998</v>
      </c>
      <c r="N234" s="25">
        <v>0.45917685000000003</v>
      </c>
      <c r="O234" s="18">
        <v>0.39045875000000002</v>
      </c>
      <c r="P234" s="18">
        <v>0.62532783999999997</v>
      </c>
    </row>
    <row r="235" spans="1:16" s="1" customFormat="1" ht="16.5" x14ac:dyDescent="0.25">
      <c r="A235" s="21"/>
      <c r="B235" s="2" t="s">
        <v>181</v>
      </c>
      <c r="C235" s="11" t="s">
        <v>178</v>
      </c>
      <c r="D235" s="12">
        <f t="shared" si="40"/>
        <v>0.24550250999999995</v>
      </c>
      <c r="E235" s="12">
        <v>0</v>
      </c>
      <c r="F235" s="12">
        <v>0</v>
      </c>
      <c r="G235" s="12">
        <v>0</v>
      </c>
      <c r="H235" s="12">
        <v>0</v>
      </c>
      <c r="I235" s="12">
        <v>7.5093499999999997E-3</v>
      </c>
      <c r="J235" s="12">
        <v>2.0882700000000001E-2</v>
      </c>
      <c r="K235" s="12">
        <v>9.2151000000000004E-3</v>
      </c>
      <c r="L235" s="12">
        <v>1.3256749999999999E-2</v>
      </c>
      <c r="M235" s="12">
        <v>8.4775249999999996E-2</v>
      </c>
      <c r="N235" s="25">
        <v>3.4625799999999998E-2</v>
      </c>
      <c r="O235" s="18">
        <v>5.2433710000000001E-2</v>
      </c>
      <c r="P235" s="18">
        <v>2.2803850000000001E-2</v>
      </c>
    </row>
    <row r="236" spans="1:16" s="1" customFormat="1" ht="16.5" x14ac:dyDescent="0.25">
      <c r="A236" s="21"/>
      <c r="B236" s="2" t="s">
        <v>182</v>
      </c>
      <c r="C236" s="11" t="s">
        <v>179</v>
      </c>
      <c r="D236" s="12">
        <f t="shared" si="40"/>
        <v>1.6978141999999998</v>
      </c>
      <c r="E236" s="12">
        <v>0.17720179999999999</v>
      </c>
      <c r="F236" s="12">
        <v>0.10906842</v>
      </c>
      <c r="G236" s="12">
        <v>6.4678410000000006E-2</v>
      </c>
      <c r="H236" s="12">
        <v>7.0541480000000004E-2</v>
      </c>
      <c r="I236" s="12">
        <v>0.10875092</v>
      </c>
      <c r="J236" s="12">
        <v>0.159854</v>
      </c>
      <c r="K236" s="12">
        <v>0.12008294</v>
      </c>
      <c r="L236" s="12">
        <v>7.7446070000000006E-2</v>
      </c>
      <c r="M236" s="12">
        <v>0.16965385999999999</v>
      </c>
      <c r="N236" s="25">
        <v>0.22949027</v>
      </c>
      <c r="O236" s="18">
        <v>0.21058163999999999</v>
      </c>
      <c r="P236" s="18">
        <v>0.20046438999999999</v>
      </c>
    </row>
    <row r="237" spans="1:16" s="1" customFormat="1" ht="16.5" x14ac:dyDescent="0.25">
      <c r="A237" s="21"/>
      <c r="B237" s="2" t="s">
        <v>172</v>
      </c>
      <c r="C237" s="11" t="s">
        <v>18</v>
      </c>
      <c r="D237" s="12">
        <f t="shared" si="40"/>
        <v>121.53245579</v>
      </c>
      <c r="E237" s="12">
        <v>5.7400722000000002</v>
      </c>
      <c r="F237" s="12">
        <v>6.9960261499999996</v>
      </c>
      <c r="G237" s="12">
        <v>15.6994898</v>
      </c>
      <c r="H237" s="12">
        <v>7.0974609600000003</v>
      </c>
      <c r="I237" s="12">
        <v>12.15067178</v>
      </c>
      <c r="J237" s="12">
        <v>4.9152928400000002</v>
      </c>
      <c r="K237" s="12">
        <v>8.0045107299999998</v>
      </c>
      <c r="L237" s="12">
        <v>13.07435255</v>
      </c>
      <c r="M237" s="12">
        <v>8.7490339299999995</v>
      </c>
      <c r="N237" s="25">
        <v>11.101451669999999</v>
      </c>
      <c r="O237" s="18">
        <v>16.663949989999999</v>
      </c>
      <c r="P237" s="18">
        <v>11.340143189999999</v>
      </c>
    </row>
    <row r="238" spans="1:16" s="1" customFormat="1" ht="16.5" x14ac:dyDescent="0.25">
      <c r="A238" s="21"/>
      <c r="B238" s="2" t="s">
        <v>173</v>
      </c>
      <c r="C238" s="11" t="s">
        <v>19</v>
      </c>
      <c r="D238" s="12">
        <f t="shared" si="40"/>
        <v>242.72463077</v>
      </c>
      <c r="E238" s="12">
        <v>19.46701075</v>
      </c>
      <c r="F238" s="12">
        <v>19.497245700000001</v>
      </c>
      <c r="G238" s="12">
        <v>21.055768359999998</v>
      </c>
      <c r="H238" s="12">
        <v>17.870123599999999</v>
      </c>
      <c r="I238" s="12">
        <v>19.599744149999999</v>
      </c>
      <c r="J238" s="12">
        <v>20.301966190000002</v>
      </c>
      <c r="K238" s="12">
        <v>26.8170076</v>
      </c>
      <c r="L238" s="12">
        <v>22.387570660000002</v>
      </c>
      <c r="M238" s="12">
        <v>20.624735040000001</v>
      </c>
      <c r="N238" s="25">
        <v>19.91518701</v>
      </c>
      <c r="O238" s="18">
        <v>19.841966710000001</v>
      </c>
      <c r="P238" s="18">
        <v>15.346304999999999</v>
      </c>
    </row>
    <row r="239" spans="1:16" s="1" customFormat="1" ht="16.5" x14ac:dyDescent="0.25">
      <c r="A239" s="21"/>
      <c r="B239" s="2" t="s">
        <v>174</v>
      </c>
      <c r="C239" s="11" t="s">
        <v>20</v>
      </c>
      <c r="D239" s="12">
        <f t="shared" si="40"/>
        <v>287.81231198999996</v>
      </c>
      <c r="E239" s="12">
        <v>31.73975166</v>
      </c>
      <c r="F239" s="12">
        <v>20.444069559999999</v>
      </c>
      <c r="G239" s="12">
        <v>21.020550539999999</v>
      </c>
      <c r="H239" s="12">
        <v>23.67186143</v>
      </c>
      <c r="I239" s="12">
        <v>23.20904698</v>
      </c>
      <c r="J239" s="12">
        <v>22.215031639999999</v>
      </c>
      <c r="K239" s="12">
        <v>24.791354170000002</v>
      </c>
      <c r="L239" s="12">
        <v>24.046778570000001</v>
      </c>
      <c r="M239" s="12">
        <v>23.594501430000001</v>
      </c>
      <c r="N239" s="25">
        <v>25.462864679999999</v>
      </c>
      <c r="O239" s="18">
        <v>22.974927489999999</v>
      </c>
      <c r="P239" s="18">
        <v>24.64157384</v>
      </c>
    </row>
    <row r="240" spans="1:16" s="1" customFormat="1" ht="17.25" thickBot="1" x14ac:dyDescent="0.3">
      <c r="A240" s="21"/>
      <c r="B240" s="2" t="s">
        <v>175</v>
      </c>
      <c r="C240" s="13" t="s">
        <v>21</v>
      </c>
      <c r="D240" s="20">
        <f t="shared" si="40"/>
        <v>244.99935908</v>
      </c>
      <c r="E240" s="20">
        <v>12.650708229999999</v>
      </c>
      <c r="F240" s="20">
        <v>73.197783770000001</v>
      </c>
      <c r="G240" s="20">
        <v>15.0511306</v>
      </c>
      <c r="H240" s="20">
        <v>25.098789499999999</v>
      </c>
      <c r="I240" s="20">
        <v>17.17639552</v>
      </c>
      <c r="J240" s="20">
        <v>12.29684093</v>
      </c>
      <c r="K240" s="20">
        <v>16.280419479999999</v>
      </c>
      <c r="L240" s="20">
        <v>11.825302410000001</v>
      </c>
      <c r="M240" s="20">
        <v>13.716235360000001</v>
      </c>
      <c r="N240" s="26">
        <v>13.672047969999999</v>
      </c>
      <c r="O240" s="19">
        <v>16.023184310000001</v>
      </c>
      <c r="P240" s="19">
        <v>18.010521000000001</v>
      </c>
    </row>
    <row r="241" spans="2:23" ht="16.5" thickTop="1" thickBot="1" x14ac:dyDescent="0.3">
      <c r="P241" s="15"/>
      <c r="Q241" s="1"/>
      <c r="R241" s="1"/>
      <c r="S241" s="1"/>
      <c r="T241" s="1"/>
      <c r="U241" s="1"/>
      <c r="V241" s="1"/>
      <c r="W241" s="1"/>
    </row>
    <row r="242" spans="2:23" ht="18.75" thickTop="1" x14ac:dyDescent="0.25">
      <c r="C242" s="5" t="s">
        <v>231</v>
      </c>
      <c r="D242" s="6" t="s">
        <v>1</v>
      </c>
      <c r="E242" s="7" t="s">
        <v>2</v>
      </c>
      <c r="F242" s="7" t="s">
        <v>3</v>
      </c>
      <c r="G242" s="7" t="s">
        <v>4</v>
      </c>
      <c r="H242" s="7" t="s">
        <v>5</v>
      </c>
      <c r="I242" s="7" t="s">
        <v>6</v>
      </c>
      <c r="J242" s="7" t="s">
        <v>7</v>
      </c>
      <c r="K242" s="7" t="s">
        <v>8</v>
      </c>
      <c r="L242" s="7" t="s">
        <v>9</v>
      </c>
      <c r="M242" s="7" t="s">
        <v>10</v>
      </c>
      <c r="N242" s="7" t="s">
        <v>11</v>
      </c>
      <c r="O242" s="7" t="s">
        <v>12</v>
      </c>
      <c r="P242" s="7" t="s">
        <v>13</v>
      </c>
      <c r="Q242" s="1"/>
      <c r="R242" s="1"/>
      <c r="S242" s="1"/>
      <c r="T242" s="1"/>
      <c r="U242" s="1"/>
      <c r="V242" s="1"/>
      <c r="W242" s="1"/>
    </row>
    <row r="243" spans="2:23" x14ac:dyDescent="0.25">
      <c r="C243" s="8" t="s">
        <v>1</v>
      </c>
      <c r="D243" s="9">
        <f t="shared" ref="D243" si="41">SUM(E243:P243)</f>
        <v>20215.190351699999</v>
      </c>
      <c r="E243" s="10">
        <f>SUM(E244:E254)</f>
        <v>1915.0489599699999</v>
      </c>
      <c r="F243" s="10">
        <f t="shared" ref="F243:P243" si="42">SUM(F244:F254)</f>
        <v>1478.0308140799998</v>
      </c>
      <c r="G243" s="10">
        <f t="shared" si="42"/>
        <v>1455.4380346300004</v>
      </c>
      <c r="H243" s="10">
        <f t="shared" si="42"/>
        <v>1614.2324709999998</v>
      </c>
      <c r="I243" s="10">
        <f t="shared" si="42"/>
        <v>1571.0519280400003</v>
      </c>
      <c r="J243" s="10">
        <f t="shared" si="42"/>
        <v>1683.09136597</v>
      </c>
      <c r="K243" s="10">
        <f t="shared" si="42"/>
        <v>1668.8696909099997</v>
      </c>
      <c r="L243" s="10">
        <f t="shared" si="42"/>
        <v>1716.9189743999998</v>
      </c>
      <c r="M243" s="10">
        <f t="shared" si="42"/>
        <v>1688.9521671699999</v>
      </c>
      <c r="N243" s="24">
        <f t="shared" si="42"/>
        <v>1649.1686325200001</v>
      </c>
      <c r="O243" s="17">
        <f t="shared" si="42"/>
        <v>1705.9781363700001</v>
      </c>
      <c r="P243" s="17">
        <f t="shared" si="42"/>
        <v>2068.4091766400002</v>
      </c>
      <c r="R243" s="1"/>
      <c r="S243" s="1"/>
      <c r="T243" s="1"/>
      <c r="U243" s="1"/>
      <c r="V243" s="1"/>
      <c r="W243" s="1"/>
    </row>
    <row r="244" spans="2:23" ht="16.5" x14ac:dyDescent="0.25">
      <c r="B244" s="2" t="s">
        <v>232</v>
      </c>
      <c r="C244" s="11" t="s">
        <v>14</v>
      </c>
      <c r="D244" s="12">
        <f>SUM(E244:P244)</f>
        <v>14017.296302210001</v>
      </c>
      <c r="E244" s="12">
        <v>1337.51131154</v>
      </c>
      <c r="F244" s="12">
        <v>1061.9805541000001</v>
      </c>
      <c r="G244" s="12">
        <v>1018.43393387</v>
      </c>
      <c r="H244" s="12">
        <v>1115.1121160299999</v>
      </c>
      <c r="I244" s="12">
        <v>1104.2984922400001</v>
      </c>
      <c r="J244" s="12">
        <v>1146.83776418</v>
      </c>
      <c r="K244" s="12">
        <v>1143.3777146699999</v>
      </c>
      <c r="L244" s="12">
        <v>1207.5120973000001</v>
      </c>
      <c r="M244" s="12">
        <v>1181.17103673</v>
      </c>
      <c r="N244" s="25">
        <v>1127.8014793899999</v>
      </c>
      <c r="O244" s="18">
        <v>1170.2118625600001</v>
      </c>
      <c r="P244" s="18">
        <v>1403.0479396000001</v>
      </c>
      <c r="R244" s="1"/>
      <c r="S244" s="1"/>
      <c r="T244" s="1"/>
      <c r="U244" s="1"/>
      <c r="V244" s="1"/>
      <c r="W244" s="1"/>
    </row>
    <row r="245" spans="2:23" ht="16.5" x14ac:dyDescent="0.25">
      <c r="B245" s="2" t="s">
        <v>233</v>
      </c>
      <c r="C245" s="11" t="s">
        <v>15</v>
      </c>
      <c r="D245" s="12">
        <f t="shared" ref="D245:D254" si="43">SUM(E245:P245)</f>
        <v>4051.3762037700003</v>
      </c>
      <c r="E245" s="12">
        <v>402.19161202999999</v>
      </c>
      <c r="F245" s="12">
        <v>265.87686430999997</v>
      </c>
      <c r="G245" s="12">
        <v>275.99153736</v>
      </c>
      <c r="H245" s="12">
        <v>340.35935523000001</v>
      </c>
      <c r="I245" s="12">
        <v>309.59246557</v>
      </c>
      <c r="J245" s="12">
        <v>336.31486754000002</v>
      </c>
      <c r="K245" s="12">
        <v>332.85508671000002</v>
      </c>
      <c r="L245" s="12">
        <v>339.72980618000003</v>
      </c>
      <c r="M245" s="12">
        <v>342.67581572</v>
      </c>
      <c r="N245" s="25">
        <v>339.97908944</v>
      </c>
      <c r="O245" s="18">
        <v>351.94618333</v>
      </c>
      <c r="P245" s="18">
        <v>413.86352034999999</v>
      </c>
      <c r="R245" s="1"/>
      <c r="S245" s="1"/>
      <c r="T245" s="1"/>
      <c r="U245" s="1"/>
      <c r="V245" s="1"/>
      <c r="W245" s="1"/>
    </row>
    <row r="246" spans="2:23" ht="16.5" x14ac:dyDescent="0.25">
      <c r="B246" s="2" t="s">
        <v>234</v>
      </c>
      <c r="C246" s="11" t="s">
        <v>16</v>
      </c>
      <c r="D246" s="12">
        <f t="shared" si="43"/>
        <v>454.18109234999997</v>
      </c>
      <c r="E246" s="12">
        <v>48.964544070000002</v>
      </c>
      <c r="F246" s="12">
        <v>37.823087010000002</v>
      </c>
      <c r="G246" s="12">
        <v>34.715475750000003</v>
      </c>
      <c r="H246" s="12">
        <v>37.211277989999999</v>
      </c>
      <c r="I246" s="12">
        <v>35.04072875</v>
      </c>
      <c r="J246" s="12">
        <v>41.335075779999997</v>
      </c>
      <c r="K246" s="12">
        <v>36.933882490000002</v>
      </c>
      <c r="L246" s="12">
        <v>35.436579700000003</v>
      </c>
      <c r="M246" s="12">
        <v>38.96186556</v>
      </c>
      <c r="N246" s="25">
        <v>34.635730629999998</v>
      </c>
      <c r="O246" s="18">
        <v>35.357024750000001</v>
      </c>
      <c r="P246" s="18">
        <v>37.765819870000001</v>
      </c>
      <c r="R246" s="1"/>
      <c r="S246" s="1"/>
      <c r="T246" s="1"/>
      <c r="U246" s="1"/>
      <c r="V246" s="1"/>
      <c r="W246" s="1"/>
    </row>
    <row r="247" spans="2:23" ht="16.5" x14ac:dyDescent="0.25">
      <c r="B247" s="2" t="s">
        <v>235</v>
      </c>
      <c r="C247" s="11" t="s">
        <v>17</v>
      </c>
      <c r="D247" s="12">
        <f t="shared" si="43"/>
        <v>603.68068859999994</v>
      </c>
      <c r="E247" s="12">
        <v>48.548677589999997</v>
      </c>
      <c r="F247" s="12">
        <v>41.946554679999998</v>
      </c>
      <c r="G247" s="12">
        <v>47.176159579999997</v>
      </c>
      <c r="H247" s="12">
        <v>52.520728810000001</v>
      </c>
      <c r="I247" s="12">
        <v>45.42421032</v>
      </c>
      <c r="J247" s="12">
        <v>50.042192270000001</v>
      </c>
      <c r="K247" s="12">
        <v>57.127052689999999</v>
      </c>
      <c r="L247" s="12">
        <v>49.259473509999999</v>
      </c>
      <c r="M247" s="12">
        <v>50.906422759999998</v>
      </c>
      <c r="N247" s="25">
        <v>51.408285309999997</v>
      </c>
      <c r="O247" s="18">
        <v>51.117147039999999</v>
      </c>
      <c r="P247" s="18">
        <v>58.203784040000002</v>
      </c>
      <c r="R247" s="1"/>
      <c r="S247" s="1"/>
      <c r="T247" s="1"/>
      <c r="U247" s="1"/>
      <c r="V247" s="1"/>
      <c r="W247" s="1"/>
    </row>
    <row r="248" spans="2:23" ht="16.5" x14ac:dyDescent="0.25">
      <c r="B248" s="2" t="s">
        <v>236</v>
      </c>
      <c r="C248" s="11" t="s">
        <v>177</v>
      </c>
      <c r="D248" s="12">
        <f t="shared" si="43"/>
        <v>9.0477212399999996</v>
      </c>
      <c r="E248" s="12">
        <v>0.50019411000000003</v>
      </c>
      <c r="F248" s="12">
        <v>0.45774230999999999</v>
      </c>
      <c r="G248" s="12">
        <v>0.58543745999999997</v>
      </c>
      <c r="H248" s="12">
        <v>0.81053074999999997</v>
      </c>
      <c r="I248" s="12">
        <v>0.56905514999999995</v>
      </c>
      <c r="J248" s="12">
        <v>0.77356846000000001</v>
      </c>
      <c r="K248" s="12">
        <v>0.91322846999999996</v>
      </c>
      <c r="L248" s="12">
        <v>0.78456302</v>
      </c>
      <c r="M248" s="12">
        <v>0.84735541000000003</v>
      </c>
      <c r="N248" s="25">
        <v>0.82562332999999999</v>
      </c>
      <c r="O248" s="18">
        <v>0.85754808000000005</v>
      </c>
      <c r="P248" s="18">
        <v>1.12287469</v>
      </c>
      <c r="R248" s="1"/>
      <c r="S248" s="1"/>
      <c r="T248" s="1"/>
      <c r="U248" s="1"/>
      <c r="V248" s="1"/>
      <c r="W248" s="1"/>
    </row>
    <row r="249" spans="2:23" ht="16.5" x14ac:dyDescent="0.25">
      <c r="B249" s="2" t="s">
        <v>237</v>
      </c>
      <c r="C249" s="11" t="s">
        <v>178</v>
      </c>
      <c r="D249" s="12">
        <f t="shared" si="43"/>
        <v>0.34956962999999996</v>
      </c>
      <c r="E249" s="12">
        <v>2.7691E-2</v>
      </c>
      <c r="F249" s="12">
        <v>5.960849E-2</v>
      </c>
      <c r="G249" s="12">
        <v>2.2375900000000001E-2</v>
      </c>
      <c r="H249" s="12">
        <v>3.4076000000000002E-2</v>
      </c>
      <c r="I249" s="12">
        <v>1.177691E-2</v>
      </c>
      <c r="J249" s="12">
        <v>4.0391429999999999E-2</v>
      </c>
      <c r="K249" s="12">
        <v>1.6760279999999999E-2</v>
      </c>
      <c r="L249" s="12">
        <v>6.3750000000000005E-4</v>
      </c>
      <c r="M249" s="12">
        <v>3.8352610000000002E-2</v>
      </c>
      <c r="N249" s="25">
        <v>4.0337419999999999E-2</v>
      </c>
      <c r="O249" s="18">
        <v>2.7610289999999999E-2</v>
      </c>
      <c r="P249" s="18">
        <v>2.9951800000000001E-2</v>
      </c>
      <c r="R249" s="1"/>
      <c r="S249" s="1"/>
      <c r="T249" s="1"/>
      <c r="U249" s="1"/>
      <c r="V249" s="1"/>
      <c r="W249" s="1"/>
    </row>
    <row r="250" spans="2:23" ht="16.5" x14ac:dyDescent="0.25">
      <c r="B250" s="2" t="s">
        <v>238</v>
      </c>
      <c r="C250" s="11" t="s">
        <v>179</v>
      </c>
      <c r="D250" s="12">
        <f t="shared" si="43"/>
        <v>2.2236816899999998</v>
      </c>
      <c r="E250" s="12">
        <v>6.1535060000000003E-2</v>
      </c>
      <c r="F250" s="12">
        <v>0.17022319999999999</v>
      </c>
      <c r="G250" s="12">
        <v>5.5372989999999997E-2</v>
      </c>
      <c r="H250" s="12">
        <v>0.17078616999999999</v>
      </c>
      <c r="I250" s="12">
        <v>0.20867188</v>
      </c>
      <c r="J250" s="12">
        <v>0.13302899000000001</v>
      </c>
      <c r="K250" s="12">
        <v>0.20033732000000001</v>
      </c>
      <c r="L250" s="12">
        <v>0.15964120000000001</v>
      </c>
      <c r="M250" s="12">
        <v>0.20928517999999999</v>
      </c>
      <c r="N250" s="25">
        <v>0.27256878000000001</v>
      </c>
      <c r="O250" s="18">
        <v>0.22460638999999999</v>
      </c>
      <c r="P250" s="18">
        <v>0.35762453</v>
      </c>
      <c r="R250" s="1"/>
      <c r="S250" s="1"/>
      <c r="T250" s="1"/>
      <c r="U250" s="1"/>
      <c r="V250" s="1"/>
      <c r="W250" s="1"/>
    </row>
    <row r="251" spans="2:23" ht="16.5" x14ac:dyDescent="0.25">
      <c r="B251" s="2" t="s">
        <v>239</v>
      </c>
      <c r="C251" s="11" t="s">
        <v>18</v>
      </c>
      <c r="D251" s="12">
        <f t="shared" si="43"/>
        <v>131.92074331999999</v>
      </c>
      <c r="E251" s="12">
        <v>8.1559513300000006</v>
      </c>
      <c r="F251" s="12">
        <v>5.4497911800000001</v>
      </c>
      <c r="G251" s="12">
        <v>10.703461900000001</v>
      </c>
      <c r="H251" s="12">
        <v>6.3660055699999996</v>
      </c>
      <c r="I251" s="12">
        <v>8.2364007000000008</v>
      </c>
      <c r="J251" s="12">
        <v>11.41319326</v>
      </c>
      <c r="K251" s="12">
        <v>20.496527950000001</v>
      </c>
      <c r="L251" s="12">
        <v>7.2512472800000003</v>
      </c>
      <c r="M251" s="12">
        <v>8.9440344599999992</v>
      </c>
      <c r="N251" s="25">
        <v>19.30334444</v>
      </c>
      <c r="O251" s="18">
        <v>7.51383768</v>
      </c>
      <c r="P251" s="18">
        <v>18.08694757</v>
      </c>
      <c r="R251" s="1"/>
      <c r="S251" s="1"/>
      <c r="T251" s="1"/>
      <c r="U251" s="1"/>
      <c r="V251" s="1"/>
      <c r="W251" s="1"/>
    </row>
    <row r="252" spans="2:23" ht="16.5" x14ac:dyDescent="0.25">
      <c r="B252" s="2" t="s">
        <v>240</v>
      </c>
      <c r="C252" s="11" t="s">
        <v>19</v>
      </c>
      <c r="D252" s="12">
        <f t="shared" si="43"/>
        <v>260.60391544999999</v>
      </c>
      <c r="E252" s="12">
        <v>19.07315376</v>
      </c>
      <c r="F252" s="12">
        <v>19.87029081</v>
      </c>
      <c r="G252" s="12">
        <v>22.552262939999999</v>
      </c>
      <c r="H252" s="12">
        <v>17.189368989999998</v>
      </c>
      <c r="I252" s="12">
        <v>21.190176600000001</v>
      </c>
      <c r="J252" s="12">
        <v>23.294333259999998</v>
      </c>
      <c r="K252" s="12">
        <v>27.6918021</v>
      </c>
      <c r="L252" s="12">
        <v>25.982225830000001</v>
      </c>
      <c r="M252" s="12">
        <v>21.192930029999999</v>
      </c>
      <c r="N252" s="25">
        <v>19.959829249999999</v>
      </c>
      <c r="O252" s="18">
        <v>20.956750190000001</v>
      </c>
      <c r="P252" s="18">
        <v>21.650791689999998</v>
      </c>
      <c r="R252" s="1"/>
      <c r="S252" s="1"/>
      <c r="T252" s="1"/>
      <c r="U252" s="1"/>
      <c r="V252" s="1"/>
      <c r="W252" s="1"/>
    </row>
    <row r="253" spans="2:23" ht="16.5" x14ac:dyDescent="0.25">
      <c r="B253" s="2" t="s">
        <v>241</v>
      </c>
      <c r="C253" s="11" t="s">
        <v>20</v>
      </c>
      <c r="D253" s="12">
        <f t="shared" si="43"/>
        <v>325.55311085000005</v>
      </c>
      <c r="E253" s="12">
        <v>36.600149940000001</v>
      </c>
      <c r="F253" s="12">
        <v>23.68139549</v>
      </c>
      <c r="G253" s="12">
        <v>25.504154849999999</v>
      </c>
      <c r="H253" s="12">
        <v>28.117835729999999</v>
      </c>
      <c r="I253" s="12">
        <v>24.537650859999999</v>
      </c>
      <c r="J253" s="12">
        <v>26.825145989999999</v>
      </c>
      <c r="K253" s="12">
        <v>28.56079476</v>
      </c>
      <c r="L253" s="12">
        <v>26.625100889999999</v>
      </c>
      <c r="M253" s="12">
        <v>24.676243459999998</v>
      </c>
      <c r="N253" s="25">
        <v>27.024982040000001</v>
      </c>
      <c r="O253" s="18">
        <v>25.10596992</v>
      </c>
      <c r="P253" s="18">
        <v>28.293686919999999</v>
      </c>
      <c r="R253" s="1"/>
      <c r="S253" s="1"/>
      <c r="T253" s="1"/>
      <c r="U253" s="1"/>
      <c r="V253" s="1"/>
      <c r="W253" s="1"/>
    </row>
    <row r="254" spans="2:23" ht="17.25" thickBot="1" x14ac:dyDescent="0.3">
      <c r="B254" s="2" t="s">
        <v>242</v>
      </c>
      <c r="C254" s="13" t="s">
        <v>21</v>
      </c>
      <c r="D254" s="20">
        <f t="shared" si="43"/>
        <v>358.95732258999999</v>
      </c>
      <c r="E254" s="20">
        <v>13.414139540000001</v>
      </c>
      <c r="F254" s="20">
        <v>20.714702500000001</v>
      </c>
      <c r="G254" s="20">
        <v>19.69786203</v>
      </c>
      <c r="H254" s="20">
        <v>16.340389729999998</v>
      </c>
      <c r="I254" s="20">
        <v>21.94229906</v>
      </c>
      <c r="J254" s="20">
        <v>46.081804810000001</v>
      </c>
      <c r="K254" s="20">
        <v>20.69650347</v>
      </c>
      <c r="L254" s="20">
        <v>24.177601989999999</v>
      </c>
      <c r="M254" s="20">
        <v>19.328825250000001</v>
      </c>
      <c r="N254" s="26">
        <v>27.917362489999999</v>
      </c>
      <c r="O254" s="19">
        <v>42.659596139999998</v>
      </c>
      <c r="P254" s="19">
        <v>85.986235579999999</v>
      </c>
      <c r="Q254" s="1"/>
      <c r="R254" s="1"/>
      <c r="S254" s="1"/>
      <c r="T254" s="1"/>
      <c r="U254" s="1"/>
      <c r="V254" s="1"/>
      <c r="W254" s="1"/>
    </row>
    <row r="255" spans="2:23" ht="16.5" thickTop="1" thickBot="1" x14ac:dyDescent="0.3"/>
    <row r="256" spans="2:23" ht="18.75" thickTop="1" x14ac:dyDescent="0.25">
      <c r="C256" s="5" t="s">
        <v>243</v>
      </c>
      <c r="D256" s="6" t="s">
        <v>1</v>
      </c>
      <c r="E256" s="7" t="s">
        <v>2</v>
      </c>
      <c r="F256" s="7" t="s">
        <v>3</v>
      </c>
      <c r="G256" s="7" t="s">
        <v>4</v>
      </c>
      <c r="H256" s="7" t="s">
        <v>5</v>
      </c>
      <c r="I256" s="7" t="s">
        <v>6</v>
      </c>
      <c r="J256" s="7" t="s">
        <v>7</v>
      </c>
      <c r="K256" s="7" t="s">
        <v>8</v>
      </c>
      <c r="L256" s="7" t="s">
        <v>9</v>
      </c>
      <c r="M256" s="7" t="s">
        <v>10</v>
      </c>
      <c r="N256" s="7" t="s">
        <v>11</v>
      </c>
      <c r="O256" s="7" t="s">
        <v>12</v>
      </c>
      <c r="P256" s="7" t="s">
        <v>13</v>
      </c>
    </row>
    <row r="257" spans="2:16" x14ac:dyDescent="0.25">
      <c r="C257" s="8" t="s">
        <v>1</v>
      </c>
      <c r="D257" s="10">
        <v>22997.68007789</v>
      </c>
      <c r="E257" s="10">
        <v>2214.0938546700004</v>
      </c>
      <c r="F257" s="10">
        <v>1786.6898486800005</v>
      </c>
      <c r="G257" s="10">
        <v>1749.9898477900001</v>
      </c>
      <c r="H257" s="10">
        <v>1982.5873535800004</v>
      </c>
      <c r="I257" s="10">
        <v>1933.1822695899996</v>
      </c>
      <c r="J257" s="10">
        <v>1902.2467635600001</v>
      </c>
      <c r="K257" s="10">
        <v>1888.7012071700001</v>
      </c>
      <c r="L257" s="10">
        <v>1960.1346376200001</v>
      </c>
      <c r="M257" s="10">
        <v>1869.50618134</v>
      </c>
      <c r="N257" s="24">
        <v>1873.49169925</v>
      </c>
      <c r="O257" s="17">
        <v>1789.84129742</v>
      </c>
      <c r="P257" s="17">
        <v>2047.2151172200001</v>
      </c>
    </row>
    <row r="258" spans="2:16" ht="16.5" x14ac:dyDescent="0.25">
      <c r="B258" s="2" t="s">
        <v>244</v>
      </c>
      <c r="C258" s="11" t="s">
        <v>14</v>
      </c>
      <c r="D258" s="12">
        <v>16417.98471112</v>
      </c>
      <c r="E258" s="12">
        <v>1529.73221554</v>
      </c>
      <c r="F258" s="12">
        <v>1292.4212268700001</v>
      </c>
      <c r="G258" s="12">
        <v>1268.5786642600001</v>
      </c>
      <c r="H258" s="12">
        <v>1427.1669103500001</v>
      </c>
      <c r="I258" s="12">
        <v>1413.20562505</v>
      </c>
      <c r="J258" s="12">
        <v>1360.16034036</v>
      </c>
      <c r="K258" s="12">
        <v>1330.1122745499999</v>
      </c>
      <c r="L258" s="12">
        <v>1408.39307446</v>
      </c>
      <c r="M258" s="12">
        <v>1318.6770890800001</v>
      </c>
      <c r="N258" s="25">
        <v>1361.1290339499999</v>
      </c>
      <c r="O258" s="18">
        <v>1276.2580021199999</v>
      </c>
      <c r="P258" s="18">
        <v>1432.15025453</v>
      </c>
    </row>
    <row r="259" spans="2:16" ht="16.5" x14ac:dyDescent="0.25">
      <c r="B259" s="2" t="s">
        <v>245</v>
      </c>
      <c r="C259" s="11" t="s">
        <v>15</v>
      </c>
      <c r="D259" s="12">
        <v>4356.1620199299996</v>
      </c>
      <c r="E259" s="12">
        <v>483.86745558000001</v>
      </c>
      <c r="F259" s="12">
        <v>318.28639600999998</v>
      </c>
      <c r="G259" s="12">
        <v>317.53735614999999</v>
      </c>
      <c r="H259" s="12">
        <v>366.03421849</v>
      </c>
      <c r="I259" s="12">
        <v>346.71280146999999</v>
      </c>
      <c r="J259" s="12">
        <v>357.97488407999998</v>
      </c>
      <c r="K259" s="12">
        <v>351.88385884000002</v>
      </c>
      <c r="L259" s="12">
        <v>365.25748265999999</v>
      </c>
      <c r="M259" s="12">
        <v>364.63087063</v>
      </c>
      <c r="N259" s="25">
        <v>348.84264450000001</v>
      </c>
      <c r="O259" s="18">
        <v>345.36848608999998</v>
      </c>
      <c r="P259" s="18">
        <v>389.76556542999998</v>
      </c>
    </row>
    <row r="260" spans="2:16" ht="16.5" x14ac:dyDescent="0.25">
      <c r="B260" s="2" t="s">
        <v>246</v>
      </c>
      <c r="C260" s="11" t="s">
        <v>16</v>
      </c>
      <c r="D260" s="12">
        <v>377.17876182999998</v>
      </c>
      <c r="E260" s="12">
        <v>41.71902377</v>
      </c>
      <c r="F260" s="12">
        <v>35.619996749999999</v>
      </c>
      <c r="G260" s="12">
        <v>27.454978090000001</v>
      </c>
      <c r="H260" s="12">
        <v>33.94453335</v>
      </c>
      <c r="I260" s="12">
        <v>28.937517849999999</v>
      </c>
      <c r="J260" s="12">
        <v>30.959328880000001</v>
      </c>
      <c r="K260" s="12">
        <v>32.815019460000002</v>
      </c>
      <c r="L260" s="12">
        <v>27.722259579999999</v>
      </c>
      <c r="M260" s="12">
        <v>31.715670110000001</v>
      </c>
      <c r="N260" s="25">
        <v>29.018961669999999</v>
      </c>
      <c r="O260" s="18">
        <v>27.005161860000001</v>
      </c>
      <c r="P260" s="18">
        <v>30.26631046</v>
      </c>
    </row>
    <row r="261" spans="2:16" ht="16.5" x14ac:dyDescent="0.25">
      <c r="B261" s="2" t="s">
        <v>247</v>
      </c>
      <c r="C261" s="11" t="s">
        <v>17</v>
      </c>
      <c r="D261" s="12">
        <v>667.08644557000002</v>
      </c>
      <c r="E261" s="12">
        <v>53.237798269999999</v>
      </c>
      <c r="F261" s="12">
        <v>45.780337520000003</v>
      </c>
      <c r="G261" s="12">
        <v>52.143015570000003</v>
      </c>
      <c r="H261" s="12">
        <v>58.051633170000002</v>
      </c>
      <c r="I261" s="12">
        <v>49.180245149999998</v>
      </c>
      <c r="J261" s="12">
        <v>54.594421250000003</v>
      </c>
      <c r="K261" s="12">
        <v>60.701365969999998</v>
      </c>
      <c r="L261" s="12">
        <v>58.218459039999999</v>
      </c>
      <c r="M261" s="12">
        <v>58.486689439999999</v>
      </c>
      <c r="N261" s="25">
        <v>53.067866340000002</v>
      </c>
      <c r="O261" s="18">
        <v>55.705858730000003</v>
      </c>
      <c r="P261" s="18">
        <v>67.91875512</v>
      </c>
    </row>
    <row r="262" spans="2:16" ht="16.5" x14ac:dyDescent="0.25">
      <c r="B262" s="2" t="s">
        <v>248</v>
      </c>
      <c r="C262" s="11" t="s">
        <v>177</v>
      </c>
      <c r="D262" s="12">
        <v>14.359715420000001</v>
      </c>
      <c r="E262" s="12">
        <v>0.87166062</v>
      </c>
      <c r="F262" s="12">
        <v>0.80871183000000002</v>
      </c>
      <c r="G262" s="12">
        <v>1.06136747</v>
      </c>
      <c r="H262" s="12">
        <v>1.26972051</v>
      </c>
      <c r="I262" s="12">
        <v>0.97297157999999995</v>
      </c>
      <c r="J262" s="12">
        <v>1.2118727300000001</v>
      </c>
      <c r="K262" s="12">
        <v>1.24807943</v>
      </c>
      <c r="L262" s="12">
        <v>1.29659689</v>
      </c>
      <c r="M262" s="12">
        <v>1.4319826</v>
      </c>
      <c r="N262" s="25">
        <v>1.1796542299999999</v>
      </c>
      <c r="O262" s="18">
        <v>1.26667847</v>
      </c>
      <c r="P262" s="18">
        <v>1.74041906</v>
      </c>
    </row>
    <row r="263" spans="2:16" ht="16.5" x14ac:dyDescent="0.25">
      <c r="B263" s="2" t="s">
        <v>249</v>
      </c>
      <c r="C263" s="11" t="s">
        <v>178</v>
      </c>
      <c r="D263" s="12">
        <v>1.11678868</v>
      </c>
      <c r="E263" s="12">
        <v>4.7430090000000001E-2</v>
      </c>
      <c r="F263" s="12">
        <v>4.6637289999999998E-2</v>
      </c>
      <c r="G263" s="12">
        <v>6.1845509999999999E-2</v>
      </c>
      <c r="H263" s="12">
        <v>8.1801680000000002E-2</v>
      </c>
      <c r="I263" s="12">
        <v>9.3949969999999994E-2</v>
      </c>
      <c r="J263" s="12">
        <v>7.6100749999999995E-2</v>
      </c>
      <c r="K263" s="12">
        <v>0.16123912000000001</v>
      </c>
      <c r="L263" s="12">
        <v>9.7958900000000002E-2</v>
      </c>
      <c r="M263" s="12">
        <v>9.3657379999999998E-2</v>
      </c>
      <c r="N263" s="25">
        <v>5.5741930000000002E-2</v>
      </c>
      <c r="O263" s="18">
        <v>8.7055660000000007E-2</v>
      </c>
      <c r="P263" s="18">
        <v>0.21337039999999999</v>
      </c>
    </row>
    <row r="264" spans="2:16" ht="16.5" x14ac:dyDescent="0.25">
      <c r="B264" s="2" t="s">
        <v>250</v>
      </c>
      <c r="C264" s="11" t="s">
        <v>179</v>
      </c>
      <c r="D264" s="12">
        <v>2.3497108199999999</v>
      </c>
      <c r="E264" s="12">
        <v>0.14834861999999999</v>
      </c>
      <c r="F264" s="12">
        <v>0.15438006000000001</v>
      </c>
      <c r="G264" s="12">
        <v>0.16105588000000001</v>
      </c>
      <c r="H264" s="12">
        <v>0.32690133999999998</v>
      </c>
      <c r="I264" s="12">
        <v>0.16305260999999999</v>
      </c>
      <c r="J264" s="12">
        <v>0.34694323999999999</v>
      </c>
      <c r="K264" s="12">
        <v>0.10539864</v>
      </c>
      <c r="L264" s="12">
        <v>0.17943517</v>
      </c>
      <c r="M264" s="12">
        <v>0.17432346000000001</v>
      </c>
      <c r="N264" s="25">
        <v>0.13458858000000001</v>
      </c>
      <c r="O264" s="18">
        <v>0.13464482999999999</v>
      </c>
      <c r="P264" s="18">
        <v>0.32063839</v>
      </c>
    </row>
    <row r="265" spans="2:16" ht="16.5" x14ac:dyDescent="0.25">
      <c r="B265" s="2" t="s">
        <v>251</v>
      </c>
      <c r="C265" s="11" t="s">
        <v>18</v>
      </c>
      <c r="D265" s="12">
        <v>142.03368819000002</v>
      </c>
      <c r="E265" s="12">
        <v>8.9447063599999996</v>
      </c>
      <c r="F265" s="12">
        <v>6.8888360899999999</v>
      </c>
      <c r="G265" s="12">
        <v>8.9197851499999992</v>
      </c>
      <c r="H265" s="12">
        <v>11.956979410000001</v>
      </c>
      <c r="I265" s="12">
        <v>11.31582498</v>
      </c>
      <c r="J265" s="12">
        <v>19.033518839999999</v>
      </c>
      <c r="K265" s="12">
        <v>11.31481997</v>
      </c>
      <c r="L265" s="12">
        <v>10.69002015</v>
      </c>
      <c r="M265" s="12">
        <v>10.28890719</v>
      </c>
      <c r="N265" s="25">
        <v>10.13101722</v>
      </c>
      <c r="O265" s="18">
        <v>14.367283049999999</v>
      </c>
      <c r="P265" s="18">
        <v>18.181989779999999</v>
      </c>
    </row>
    <row r="266" spans="2:16" ht="16.5" x14ac:dyDescent="0.25">
      <c r="B266" s="2" t="s">
        <v>252</v>
      </c>
      <c r="C266" s="11" t="s">
        <v>19</v>
      </c>
      <c r="D266" s="12">
        <v>287.69614344999997</v>
      </c>
      <c r="E266" s="12">
        <v>24.55354101</v>
      </c>
      <c r="F266" s="12">
        <v>23.04831669</v>
      </c>
      <c r="G266" s="12">
        <v>25.484449309999999</v>
      </c>
      <c r="H266" s="12">
        <v>19.166297839999999</v>
      </c>
      <c r="I266" s="12">
        <v>24.409675780000001</v>
      </c>
      <c r="J266" s="12">
        <v>23.838820179999999</v>
      </c>
      <c r="K266" s="12">
        <v>29.195709300000001</v>
      </c>
      <c r="L266" s="12">
        <v>28.09682257</v>
      </c>
      <c r="M266" s="12">
        <v>23.35192404</v>
      </c>
      <c r="N266" s="25">
        <v>18.439273020000002</v>
      </c>
      <c r="O266" s="18">
        <v>23.482575149999999</v>
      </c>
      <c r="P266" s="18">
        <v>24.628738559999999</v>
      </c>
    </row>
    <row r="267" spans="2:16" ht="16.5" x14ac:dyDescent="0.25">
      <c r="B267" s="2" t="s">
        <v>253</v>
      </c>
      <c r="C267" s="11" t="s">
        <v>20</v>
      </c>
      <c r="D267" s="12">
        <v>348.19741132999997</v>
      </c>
      <c r="E267" s="12">
        <v>41.16394202</v>
      </c>
      <c r="F267" s="12">
        <v>24.055460060000001</v>
      </c>
      <c r="G267" s="12">
        <v>26.384699510000001</v>
      </c>
      <c r="H267" s="12">
        <v>30.631013500000002</v>
      </c>
      <c r="I267" s="12">
        <v>25.434374800000001</v>
      </c>
      <c r="J267" s="12">
        <v>27.040441650000002</v>
      </c>
      <c r="K267" s="12">
        <v>30.117648339999999</v>
      </c>
      <c r="L267" s="12">
        <v>28.033605000000001</v>
      </c>
      <c r="M267" s="12">
        <v>29.30492276</v>
      </c>
      <c r="N267" s="25">
        <v>28.835594610000001</v>
      </c>
      <c r="O267" s="18">
        <v>24.769105159999999</v>
      </c>
      <c r="P267" s="18">
        <v>32.426603919999998</v>
      </c>
    </row>
    <row r="268" spans="2:16" ht="17.25" thickBot="1" x14ac:dyDescent="0.3">
      <c r="B268" s="2" t="s">
        <v>254</v>
      </c>
      <c r="C268" s="13" t="s">
        <v>21</v>
      </c>
      <c r="D268" s="20">
        <v>383.51468154999998</v>
      </c>
      <c r="E268" s="20">
        <v>29.807732789999999</v>
      </c>
      <c r="F268" s="20">
        <v>39.57954951</v>
      </c>
      <c r="G268" s="20">
        <v>22.202630889999998</v>
      </c>
      <c r="H268" s="20">
        <v>33.957343940000001</v>
      </c>
      <c r="I268" s="20">
        <v>32.756230350000003</v>
      </c>
      <c r="J268" s="20">
        <v>27.010091599999999</v>
      </c>
      <c r="K268" s="20">
        <v>41.045793549999999</v>
      </c>
      <c r="L268" s="20">
        <v>32.148923199999999</v>
      </c>
      <c r="M268" s="20">
        <v>31.350144650000001</v>
      </c>
      <c r="N268" s="26">
        <v>22.6573232</v>
      </c>
      <c r="O268" s="19">
        <v>21.396446300000001</v>
      </c>
      <c r="P268" s="19">
        <v>49.602471569999999</v>
      </c>
    </row>
    <row r="269" spans="2:16" ht="16.5" thickTop="1" thickBot="1" x14ac:dyDescent="0.3"/>
    <row r="270" spans="2:16" ht="18.75" thickTop="1" x14ac:dyDescent="0.25">
      <c r="C270" s="5" t="s">
        <v>255</v>
      </c>
      <c r="D270" s="6" t="s">
        <v>1</v>
      </c>
      <c r="E270" s="7" t="s">
        <v>2</v>
      </c>
      <c r="F270" s="7" t="s">
        <v>3</v>
      </c>
      <c r="G270" s="7" t="s">
        <v>4</v>
      </c>
      <c r="H270" s="7" t="s">
        <v>5</v>
      </c>
      <c r="I270" s="7" t="s">
        <v>6</v>
      </c>
      <c r="J270" s="7" t="s">
        <v>7</v>
      </c>
      <c r="K270" s="7" t="s">
        <v>8</v>
      </c>
      <c r="L270" s="7" t="s">
        <v>9</v>
      </c>
      <c r="M270" s="7" t="s">
        <v>10</v>
      </c>
      <c r="N270" s="7" t="s">
        <v>11</v>
      </c>
      <c r="O270" s="7" t="s">
        <v>12</v>
      </c>
      <c r="P270" s="7" t="s">
        <v>13</v>
      </c>
    </row>
    <row r="271" spans="2:16" x14ac:dyDescent="0.25">
      <c r="C271" s="8" t="s">
        <v>1</v>
      </c>
      <c r="D271" s="16">
        <v>4408.7086858099992</v>
      </c>
      <c r="E271" s="17">
        <v>2478.8351805600005</v>
      </c>
      <c r="F271" s="17">
        <v>1929.8735052500001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</row>
    <row r="272" spans="2:16" ht="16.5" x14ac:dyDescent="0.25">
      <c r="B272" s="2" t="s">
        <v>257</v>
      </c>
      <c r="C272" s="11" t="s">
        <v>14</v>
      </c>
      <c r="D272" s="18">
        <v>3228.2654421799998</v>
      </c>
      <c r="E272" s="18">
        <v>1774.68063661</v>
      </c>
      <c r="F272" s="18">
        <v>1453.5848055700001</v>
      </c>
      <c r="G272" s="18" t="s">
        <v>256</v>
      </c>
      <c r="H272" s="18" t="s">
        <v>256</v>
      </c>
      <c r="I272" s="18" t="s">
        <v>256</v>
      </c>
      <c r="J272" s="18" t="s">
        <v>256</v>
      </c>
      <c r="K272" s="18" t="s">
        <v>256</v>
      </c>
      <c r="L272" s="18" t="s">
        <v>256</v>
      </c>
      <c r="M272" s="18" t="s">
        <v>256</v>
      </c>
      <c r="N272" s="18" t="s">
        <v>256</v>
      </c>
      <c r="O272" s="18" t="s">
        <v>256</v>
      </c>
      <c r="P272" s="18" t="s">
        <v>256</v>
      </c>
    </row>
    <row r="273" spans="2:16" ht="16.5" x14ac:dyDescent="0.25">
      <c r="B273" s="2" t="s">
        <v>258</v>
      </c>
      <c r="C273" s="11" t="s">
        <v>15</v>
      </c>
      <c r="D273" s="18">
        <v>798.73801329000003</v>
      </c>
      <c r="E273" s="18">
        <v>476.19454834999999</v>
      </c>
      <c r="F273" s="18">
        <v>322.54346493999998</v>
      </c>
      <c r="G273" s="18" t="s">
        <v>256</v>
      </c>
      <c r="H273" s="18" t="s">
        <v>256</v>
      </c>
      <c r="I273" s="18" t="s">
        <v>256</v>
      </c>
      <c r="J273" s="18" t="s">
        <v>256</v>
      </c>
      <c r="K273" s="18" t="s">
        <v>256</v>
      </c>
      <c r="L273" s="18" t="s">
        <v>256</v>
      </c>
      <c r="M273" s="18" t="s">
        <v>256</v>
      </c>
      <c r="N273" s="18" t="s">
        <v>256</v>
      </c>
      <c r="O273" s="18" t="s">
        <v>256</v>
      </c>
      <c r="P273" s="18" t="s">
        <v>256</v>
      </c>
    </row>
    <row r="274" spans="2:16" ht="16.5" x14ac:dyDescent="0.25">
      <c r="B274" s="2" t="s">
        <v>259</v>
      </c>
      <c r="C274" s="11" t="s">
        <v>16</v>
      </c>
      <c r="D274" s="18">
        <v>57.311592820000001</v>
      </c>
      <c r="E274" s="18">
        <v>34.203726369999998</v>
      </c>
      <c r="F274" s="18">
        <v>23.10786645</v>
      </c>
      <c r="G274" s="18" t="s">
        <v>256</v>
      </c>
      <c r="H274" s="18" t="s">
        <v>256</v>
      </c>
      <c r="I274" s="18" t="s">
        <v>256</v>
      </c>
      <c r="J274" s="18" t="s">
        <v>256</v>
      </c>
      <c r="K274" s="18" t="s">
        <v>256</v>
      </c>
      <c r="L274" s="18" t="s">
        <v>256</v>
      </c>
      <c r="M274" s="18" t="s">
        <v>256</v>
      </c>
      <c r="N274" s="18" t="s">
        <v>256</v>
      </c>
      <c r="O274" s="18" t="s">
        <v>256</v>
      </c>
      <c r="P274" s="18" t="s">
        <v>256</v>
      </c>
    </row>
    <row r="275" spans="2:16" ht="16.5" x14ac:dyDescent="0.25">
      <c r="B275" s="2" t="s">
        <v>260</v>
      </c>
      <c r="C275" s="11" t="s">
        <v>17</v>
      </c>
      <c r="D275" s="18">
        <v>107.24008646</v>
      </c>
      <c r="E275" s="18">
        <v>57.502682180000001</v>
      </c>
      <c r="F275" s="18">
        <v>49.73740428</v>
      </c>
      <c r="G275" s="18" t="s">
        <v>256</v>
      </c>
      <c r="H275" s="18" t="s">
        <v>256</v>
      </c>
      <c r="I275" s="18" t="s">
        <v>256</v>
      </c>
      <c r="J275" s="18" t="s">
        <v>256</v>
      </c>
      <c r="K275" s="18" t="s">
        <v>256</v>
      </c>
      <c r="L275" s="18" t="s">
        <v>256</v>
      </c>
      <c r="M275" s="18" t="s">
        <v>256</v>
      </c>
      <c r="N275" s="18" t="s">
        <v>256</v>
      </c>
      <c r="O275" s="18" t="s">
        <v>256</v>
      </c>
      <c r="P275" s="18" t="s">
        <v>256</v>
      </c>
    </row>
    <row r="276" spans="2:16" ht="16.5" x14ac:dyDescent="0.25">
      <c r="B276" s="2" t="s">
        <v>261</v>
      </c>
      <c r="C276" s="11" t="s">
        <v>177</v>
      </c>
      <c r="D276" s="18">
        <v>2.4692460599999997</v>
      </c>
      <c r="E276" s="18">
        <v>1.33171906</v>
      </c>
      <c r="F276" s="18">
        <v>1.137527</v>
      </c>
      <c r="G276" s="18" t="s">
        <v>256</v>
      </c>
      <c r="H276" s="18" t="s">
        <v>256</v>
      </c>
      <c r="I276" s="18" t="s">
        <v>256</v>
      </c>
      <c r="J276" s="18" t="s">
        <v>256</v>
      </c>
      <c r="K276" s="18" t="s">
        <v>256</v>
      </c>
      <c r="L276" s="18" t="s">
        <v>256</v>
      </c>
      <c r="M276" s="18" t="s">
        <v>256</v>
      </c>
      <c r="N276" s="18" t="s">
        <v>256</v>
      </c>
      <c r="O276" s="18" t="s">
        <v>256</v>
      </c>
      <c r="P276" s="18" t="s">
        <v>256</v>
      </c>
    </row>
    <row r="277" spans="2:16" ht="16.5" x14ac:dyDescent="0.25">
      <c r="B277" s="2" t="s">
        <v>262</v>
      </c>
      <c r="C277" s="11" t="s">
        <v>178</v>
      </c>
      <c r="D277" s="18">
        <v>0.12421197</v>
      </c>
      <c r="E277" s="18">
        <v>3.4036179999999999E-2</v>
      </c>
      <c r="F277" s="18">
        <v>9.0175790000000006E-2</v>
      </c>
      <c r="G277" s="18" t="s">
        <v>256</v>
      </c>
      <c r="H277" s="18" t="s">
        <v>256</v>
      </c>
      <c r="I277" s="18" t="s">
        <v>256</v>
      </c>
      <c r="J277" s="18" t="s">
        <v>256</v>
      </c>
      <c r="K277" s="18" t="s">
        <v>256</v>
      </c>
      <c r="L277" s="18" t="s">
        <v>256</v>
      </c>
      <c r="M277" s="18" t="s">
        <v>256</v>
      </c>
      <c r="N277" s="18" t="s">
        <v>256</v>
      </c>
      <c r="O277" s="18" t="s">
        <v>256</v>
      </c>
      <c r="P277" s="18" t="s">
        <v>256</v>
      </c>
    </row>
    <row r="278" spans="2:16" ht="16.5" x14ac:dyDescent="0.25">
      <c r="B278" s="2" t="s">
        <v>263</v>
      </c>
      <c r="C278" s="11" t="s">
        <v>179</v>
      </c>
      <c r="D278" s="18">
        <v>0.35727286999999996</v>
      </c>
      <c r="E278" s="18">
        <v>0.13902983999999999</v>
      </c>
      <c r="F278" s="18">
        <v>0.21824303</v>
      </c>
      <c r="G278" s="18" t="s">
        <v>256</v>
      </c>
      <c r="H278" s="18" t="s">
        <v>256</v>
      </c>
      <c r="I278" s="18" t="s">
        <v>256</v>
      </c>
      <c r="J278" s="18" t="s">
        <v>256</v>
      </c>
      <c r="K278" s="18" t="s">
        <v>256</v>
      </c>
      <c r="L278" s="18" t="s">
        <v>256</v>
      </c>
      <c r="M278" s="18" t="s">
        <v>256</v>
      </c>
      <c r="N278" s="18" t="s">
        <v>256</v>
      </c>
      <c r="O278" s="18" t="s">
        <v>256</v>
      </c>
      <c r="P278" s="18" t="s">
        <v>256</v>
      </c>
    </row>
    <row r="279" spans="2:16" ht="16.5" x14ac:dyDescent="0.25">
      <c r="B279" s="2" t="s">
        <v>264</v>
      </c>
      <c r="C279" s="11" t="s">
        <v>18</v>
      </c>
      <c r="D279" s="18">
        <v>40.043338750000004</v>
      </c>
      <c r="E279" s="18">
        <v>29.5319553</v>
      </c>
      <c r="F279" s="18">
        <v>10.51138345</v>
      </c>
      <c r="G279" s="18" t="s">
        <v>256</v>
      </c>
      <c r="H279" s="18" t="s">
        <v>256</v>
      </c>
      <c r="I279" s="18" t="s">
        <v>256</v>
      </c>
      <c r="J279" s="18" t="s">
        <v>256</v>
      </c>
      <c r="K279" s="18" t="s">
        <v>256</v>
      </c>
      <c r="L279" s="18" t="s">
        <v>256</v>
      </c>
      <c r="M279" s="18" t="s">
        <v>256</v>
      </c>
      <c r="N279" s="18" t="s">
        <v>256</v>
      </c>
      <c r="O279" s="18" t="s">
        <v>256</v>
      </c>
      <c r="P279" s="18" t="s">
        <v>256</v>
      </c>
    </row>
    <row r="280" spans="2:16" ht="16.5" x14ac:dyDescent="0.25">
      <c r="B280" s="2" t="s">
        <v>265</v>
      </c>
      <c r="C280" s="11" t="s">
        <v>19</v>
      </c>
      <c r="D280" s="18">
        <v>52.615241670000003</v>
      </c>
      <c r="E280" s="18">
        <v>27.022866359999998</v>
      </c>
      <c r="F280" s="18">
        <v>25.592375310000001</v>
      </c>
      <c r="G280" s="18" t="s">
        <v>256</v>
      </c>
      <c r="H280" s="18" t="s">
        <v>256</v>
      </c>
      <c r="I280" s="18" t="s">
        <v>256</v>
      </c>
      <c r="J280" s="18" t="s">
        <v>256</v>
      </c>
      <c r="K280" s="18" t="s">
        <v>256</v>
      </c>
      <c r="L280" s="18" t="s">
        <v>256</v>
      </c>
      <c r="M280" s="18" t="s">
        <v>256</v>
      </c>
      <c r="N280" s="18" t="s">
        <v>256</v>
      </c>
      <c r="O280" s="18" t="s">
        <v>256</v>
      </c>
      <c r="P280" s="18" t="s">
        <v>256</v>
      </c>
    </row>
    <row r="281" spans="2:16" ht="16.5" x14ac:dyDescent="0.25">
      <c r="B281" s="2" t="s">
        <v>266</v>
      </c>
      <c r="C281" s="11" t="s">
        <v>20</v>
      </c>
      <c r="D281" s="18">
        <v>66.833924440000004</v>
      </c>
      <c r="E281" s="18">
        <v>41.4801255</v>
      </c>
      <c r="F281" s="18">
        <v>25.353798940000001</v>
      </c>
      <c r="G281" s="18" t="s">
        <v>256</v>
      </c>
      <c r="H281" s="18" t="s">
        <v>256</v>
      </c>
      <c r="I281" s="18" t="s">
        <v>256</v>
      </c>
      <c r="J281" s="18" t="s">
        <v>256</v>
      </c>
      <c r="K281" s="18" t="s">
        <v>256</v>
      </c>
      <c r="L281" s="18" t="s">
        <v>256</v>
      </c>
      <c r="M281" s="18" t="s">
        <v>256</v>
      </c>
      <c r="N281" s="18" t="s">
        <v>256</v>
      </c>
      <c r="O281" s="18" t="s">
        <v>256</v>
      </c>
      <c r="P281" s="18" t="s">
        <v>256</v>
      </c>
    </row>
    <row r="282" spans="2:16" ht="17.25" thickBot="1" x14ac:dyDescent="0.3">
      <c r="B282" s="2" t="s">
        <v>267</v>
      </c>
      <c r="C282" s="13" t="s">
        <v>21</v>
      </c>
      <c r="D282" s="19">
        <v>54.710315300000005</v>
      </c>
      <c r="E282" s="19">
        <v>36.713854810000001</v>
      </c>
      <c r="F282" s="19">
        <v>17.99646049</v>
      </c>
      <c r="G282" s="19" t="s">
        <v>256</v>
      </c>
      <c r="H282" s="19" t="s">
        <v>256</v>
      </c>
      <c r="I282" s="19" t="s">
        <v>256</v>
      </c>
      <c r="J282" s="19" t="s">
        <v>256</v>
      </c>
      <c r="K282" s="19" t="s">
        <v>256</v>
      </c>
      <c r="L282" s="19" t="s">
        <v>256</v>
      </c>
      <c r="M282" s="19" t="s">
        <v>256</v>
      </c>
      <c r="N282" s="19" t="s">
        <v>256</v>
      </c>
      <c r="O282" s="19" t="s">
        <v>256</v>
      </c>
      <c r="P282" s="19" t="s">
        <v>256</v>
      </c>
    </row>
    <row r="283" spans="2:16" ht="15.75" thickTop="1" x14ac:dyDescent="0.25"/>
  </sheetData>
  <mergeCells count="1">
    <mergeCell ref="D2:P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IVA por régimen</vt:lpstr>
      <vt:lpstr>Consolidado</vt:lpstr>
      <vt:lpstr>'IVA por régimen'!Área_de_impresión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</dc:creator>
  <cp:lastModifiedBy>Monroy Mateo, Ronal Antonio</cp:lastModifiedBy>
  <dcterms:created xsi:type="dcterms:W3CDTF">2018-04-11T16:45:29Z</dcterms:created>
  <dcterms:modified xsi:type="dcterms:W3CDTF">2024-03-19T14:38:39Z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e7512819-171e-4857-96c2-4a78ea17cb69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